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worksheets/sheet1.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ecure\SC01_secure\FP&amp;A\Student Journey\Templates\"/>
    </mc:Choice>
  </mc:AlternateContent>
  <bookViews>
    <workbookView xWindow="480" yWindow="60" windowWidth="18195" windowHeight="11520"/>
  </bookViews>
  <sheets>
    <sheet name="Inputs" sheetId="3" r:id="rId1"/>
    <sheet name="Capital Expenditure" sheetId="2" r:id="rId2"/>
    <sheet name="Output" sheetId="1" r:id="rId3"/>
  </sheets>
  <definedNames>
    <definedName name="FinYr">'Capital Expenditure'!$B$20:$B$67</definedName>
    <definedName name="FY">'Capital Expenditure'!$B$20:$B$25</definedName>
    <definedName name="_xlnm.Print_Area" localSheetId="1">'Capital Expenditure'!$B$1:$BP$72</definedName>
    <definedName name="_xlnm.Print_Area" localSheetId="0">Inputs!$A$1:$H$45</definedName>
    <definedName name="_xlnm.Print_Area" localSheetId="2">Output!$A$1:$Q$53</definedName>
  </definedNames>
  <calcPr calcId="152511"/>
</workbook>
</file>

<file path=xl/calcChain.xml><?xml version="1.0" encoding="utf-8"?>
<calcChain xmlns="http://schemas.openxmlformats.org/spreadsheetml/2006/main">
  <c r="D9" i="1" l="1"/>
  <c r="E9" i="1"/>
  <c r="M9" i="1" s="1"/>
  <c r="F9" i="1"/>
  <c r="G9" i="1"/>
  <c r="H9" i="1"/>
  <c r="C9" i="1"/>
  <c r="K9" i="1" s="1"/>
  <c r="F15" i="3"/>
  <c r="F12" i="1" s="1"/>
  <c r="E15" i="3"/>
  <c r="E12" i="1"/>
  <c r="E14" i="3"/>
  <c r="E16" i="3" s="1"/>
  <c r="D30" i="1"/>
  <c r="B2" i="1"/>
  <c r="D33" i="3"/>
  <c r="D37" i="3"/>
  <c r="D42" i="1"/>
  <c r="I12" i="2"/>
  <c r="L4" i="2"/>
  <c r="M4" i="2"/>
  <c r="I4" i="2"/>
  <c r="D22" i="1"/>
  <c r="D19" i="1"/>
  <c r="D18" i="1"/>
  <c r="C42" i="1"/>
  <c r="K20" i="1" s="1"/>
  <c r="C31" i="1"/>
  <c r="D28" i="1"/>
  <c r="C26" i="1"/>
  <c r="K17" i="1" s="1"/>
  <c r="C27" i="1"/>
  <c r="C28" i="1"/>
  <c r="C25" i="1"/>
  <c r="D16" i="1"/>
  <c r="D15" i="1"/>
  <c r="D12" i="1"/>
  <c r="D11" i="1"/>
  <c r="D57" i="1" s="1"/>
  <c r="B4" i="1"/>
  <c r="B3" i="1"/>
  <c r="E30" i="3"/>
  <c r="E28" i="1" s="1"/>
  <c r="F30" i="3"/>
  <c r="D30" i="3"/>
  <c r="D29" i="3"/>
  <c r="E29" i="3" s="1"/>
  <c r="D28" i="3"/>
  <c r="E28" i="3"/>
  <c r="E26" i="1" s="1"/>
  <c r="D27" i="3"/>
  <c r="E27" i="3" s="1"/>
  <c r="D16" i="3"/>
  <c r="G15" i="3"/>
  <c r="H15" i="3" s="1"/>
  <c r="H12" i="1" s="1"/>
  <c r="G12" i="1"/>
  <c r="E37" i="3"/>
  <c r="F37" i="3" s="1"/>
  <c r="F42" i="1" s="1"/>
  <c r="D27" i="1"/>
  <c r="D26" i="1"/>
  <c r="D25" i="1"/>
  <c r="F15" i="2"/>
  <c r="C32" i="3" s="1"/>
  <c r="C30" i="1" s="1"/>
  <c r="BP8" i="2"/>
  <c r="BP15" i="2"/>
  <c r="BS15" i="2"/>
  <c r="I8" i="2"/>
  <c r="J8" i="2"/>
  <c r="K8" i="2"/>
  <c r="K15" i="2" s="1"/>
  <c r="N21" i="1" s="1"/>
  <c r="L8" i="2"/>
  <c r="M8" i="2"/>
  <c r="N8" i="2"/>
  <c r="O8" i="2"/>
  <c r="P8" i="2"/>
  <c r="P15" i="2" s="1"/>
  <c r="Q8" i="2"/>
  <c r="R8" i="2"/>
  <c r="S8" i="2"/>
  <c r="T8" i="2"/>
  <c r="U8" i="2"/>
  <c r="V8" i="2"/>
  <c r="W8" i="2"/>
  <c r="X8" i="2"/>
  <c r="X15" i="2" s="1"/>
  <c r="Y8" i="2"/>
  <c r="Z8" i="2"/>
  <c r="AA8" i="2"/>
  <c r="AB8" i="2"/>
  <c r="AB15" i="2" s="1"/>
  <c r="AC8" i="2"/>
  <c r="AD8" i="2"/>
  <c r="AE8" i="2"/>
  <c r="AF8" i="2"/>
  <c r="AG8" i="2"/>
  <c r="AH8" i="2"/>
  <c r="AI8" i="2"/>
  <c r="AJ8" i="2"/>
  <c r="AJ15" i="2" s="1"/>
  <c r="AK8" i="2"/>
  <c r="AL8" i="2"/>
  <c r="AM8" i="2"/>
  <c r="AN8" i="2"/>
  <c r="AN15" i="2" s="1"/>
  <c r="AO8" i="2"/>
  <c r="AO15" i="2"/>
  <c r="AP8" i="2"/>
  <c r="AP15" i="2"/>
  <c r="AQ8" i="2"/>
  <c r="AR8" i="2"/>
  <c r="AS8" i="2"/>
  <c r="AS15" i="2"/>
  <c r="AT8" i="2"/>
  <c r="AT15" i="2"/>
  <c r="AU8" i="2"/>
  <c r="AU15" i="2"/>
  <c r="AV8" i="2"/>
  <c r="AW8" i="2"/>
  <c r="AW15" i="2"/>
  <c r="AX8" i="2"/>
  <c r="AX15" i="2" s="1"/>
  <c r="AY8" i="2"/>
  <c r="AY15" i="2"/>
  <c r="AZ8" i="2"/>
  <c r="AZ15" i="2" s="1"/>
  <c r="BA8" i="2"/>
  <c r="BA15" i="2"/>
  <c r="BB8" i="2"/>
  <c r="BB15" i="2" s="1"/>
  <c r="BC8" i="2"/>
  <c r="BC15" i="2" s="1"/>
  <c r="BD8" i="2"/>
  <c r="BE8" i="2"/>
  <c r="BE15" i="2"/>
  <c r="BF8" i="2"/>
  <c r="BF15" i="2"/>
  <c r="BG8" i="2"/>
  <c r="BG15" i="2"/>
  <c r="BH8" i="2"/>
  <c r="BI8" i="2"/>
  <c r="BI15" i="2"/>
  <c r="BJ8" i="2"/>
  <c r="BJ15" i="2" s="1"/>
  <c r="BK8" i="2"/>
  <c r="BK15" i="2"/>
  <c r="BL8" i="2"/>
  <c r="BL15" i="2" s="1"/>
  <c r="BM8" i="2"/>
  <c r="BM15" i="2"/>
  <c r="BN8" i="2"/>
  <c r="BN15" i="2" s="1"/>
  <c r="BO8" i="2"/>
  <c r="BO15" i="2"/>
  <c r="BQ8" i="2"/>
  <c r="BS8" i="2" s="1"/>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L15" i="2"/>
  <c r="AM9" i="2"/>
  <c r="I10" i="2"/>
  <c r="J10" i="2"/>
  <c r="K10" i="2"/>
  <c r="L10" i="2"/>
  <c r="M10" i="2"/>
  <c r="N10" i="2"/>
  <c r="O10" i="2"/>
  <c r="P10" i="2"/>
  <c r="Q10" i="2"/>
  <c r="R10" i="2"/>
  <c r="S10" i="2"/>
  <c r="T10" i="2"/>
  <c r="U10" i="2"/>
  <c r="V10" i="2"/>
  <c r="V15" i="2" s="1"/>
  <c r="W10" i="2"/>
  <c r="X10" i="2"/>
  <c r="Y10" i="2"/>
  <c r="Z10" i="2"/>
  <c r="Z15" i="2" s="1"/>
  <c r="AA10" i="2"/>
  <c r="AB10" i="2"/>
  <c r="AC10" i="2"/>
  <c r="AC15" i="2" s="1"/>
  <c r="I11" i="2"/>
  <c r="J11" i="2"/>
  <c r="K11" i="2"/>
  <c r="L11" i="2"/>
  <c r="M11" i="2"/>
  <c r="N11" i="2"/>
  <c r="O11" i="2"/>
  <c r="P11" i="2"/>
  <c r="Q11" i="2"/>
  <c r="R11" i="2"/>
  <c r="S11" i="2"/>
  <c r="T11" i="2"/>
  <c r="U11" i="2"/>
  <c r="V11" i="2"/>
  <c r="W11" i="2"/>
  <c r="X11" i="2"/>
  <c r="J12" i="2"/>
  <c r="K12" i="2"/>
  <c r="L12" i="2"/>
  <c r="M12" i="2"/>
  <c r="N12" i="2"/>
  <c r="O12" i="2"/>
  <c r="P12" i="2"/>
  <c r="Q12" i="2"/>
  <c r="R12" i="2"/>
  <c r="S12" i="2"/>
  <c r="I13" i="2"/>
  <c r="J13" i="2"/>
  <c r="K13" i="2"/>
  <c r="L13" i="2"/>
  <c r="M13" i="2"/>
  <c r="N13" i="2"/>
  <c r="I14" i="2"/>
  <c r="J14" i="2"/>
  <c r="K14" i="2"/>
  <c r="L14" i="2"/>
  <c r="BH15" i="2"/>
  <c r="BD15" i="2"/>
  <c r="AV15" i="2"/>
  <c r="AR15" i="2"/>
  <c r="AQ15" i="2"/>
  <c r="AD15" i="2"/>
  <c r="G15" i="2"/>
  <c r="BS14" i="2"/>
  <c r="BS13" i="2"/>
  <c r="BS11" i="2"/>
  <c r="BS10" i="2"/>
  <c r="BS9" i="2"/>
  <c r="K8" i="1"/>
  <c r="K39" i="1" s="1"/>
  <c r="L8" i="1"/>
  <c r="L39" i="1"/>
  <c r="M8" i="1"/>
  <c r="N8" i="1"/>
  <c r="N39" i="1"/>
  <c r="O8" i="1"/>
  <c r="O39" i="1" s="1"/>
  <c r="P8" i="1"/>
  <c r="P39" i="1"/>
  <c r="L9" i="1"/>
  <c r="O9" i="1"/>
  <c r="P9" i="1"/>
  <c r="K14" i="1"/>
  <c r="K26" i="1"/>
  <c r="T16" i="1"/>
  <c r="K18" i="1"/>
  <c r="M39" i="1"/>
  <c r="D46" i="1"/>
  <c r="D47" i="1" s="1"/>
  <c r="F46" i="1"/>
  <c r="G46" i="1" s="1"/>
  <c r="D49" i="1"/>
  <c r="E42" i="1"/>
  <c r="M20" i="1" s="1"/>
  <c r="W15" i="2"/>
  <c r="AH15" i="2"/>
  <c r="AK15" i="2"/>
  <c r="AG15" i="2"/>
  <c r="Y15" i="2"/>
  <c r="U15" i="2"/>
  <c r="AA15" i="2"/>
  <c r="BR9" i="2"/>
  <c r="BR14" i="2"/>
  <c r="BR13" i="2"/>
  <c r="R15" i="2"/>
  <c r="N15" i="2"/>
  <c r="BR12" i="2"/>
  <c r="Q15" i="2"/>
  <c r="I15" i="2"/>
  <c r="L21" i="1"/>
  <c r="AF15" i="2"/>
  <c r="G37" i="3"/>
  <c r="H37" i="3" s="1"/>
  <c r="H42" i="1" s="1"/>
  <c r="P20" i="1" s="1"/>
  <c r="G42" i="1"/>
  <c r="O20" i="1" s="1"/>
  <c r="D59" i="1" l="1"/>
  <c r="D61" i="1" s="1"/>
  <c r="L13" i="1" s="1"/>
  <c r="D58" i="1"/>
  <c r="J4" i="2"/>
  <c r="K23" i="1"/>
  <c r="K25" i="1" s="1"/>
  <c r="F58" i="1"/>
  <c r="L20" i="1"/>
  <c r="L17" i="1"/>
  <c r="T15" i="2"/>
  <c r="L15" i="2"/>
  <c r="O21" i="1" s="1"/>
  <c r="F28" i="1"/>
  <c r="G30" i="3"/>
  <c r="N9" i="1"/>
  <c r="K4" i="2"/>
  <c r="E46" i="1"/>
  <c r="BR11" i="2"/>
  <c r="M15" i="2"/>
  <c r="P21" i="1" s="1"/>
  <c r="F28" i="3"/>
  <c r="E11" i="1"/>
  <c r="F14" i="3"/>
  <c r="L12" i="1"/>
  <c r="D13" i="1"/>
  <c r="M12" i="1"/>
  <c r="E49" i="1"/>
  <c r="F49" i="1" s="1"/>
  <c r="G49" i="1" s="1"/>
  <c r="H49" i="1" s="1"/>
  <c r="AM15" i="2"/>
  <c r="AI15" i="2"/>
  <c r="AE15" i="2"/>
  <c r="S15" i="2"/>
  <c r="O15" i="2"/>
  <c r="BR8" i="2"/>
  <c r="F27" i="3"/>
  <c r="E25" i="1"/>
  <c r="E58" i="1"/>
  <c r="C38" i="1"/>
  <c r="O19" i="1" s="1"/>
  <c r="E33" i="3"/>
  <c r="D31" i="1"/>
  <c r="L18" i="1" s="1"/>
  <c r="H46" i="1"/>
  <c r="BR10" i="2"/>
  <c r="J15" i="2"/>
  <c r="M21" i="1" s="1"/>
  <c r="Q21" i="1" s="1"/>
  <c r="N20" i="1"/>
  <c r="L19" i="1"/>
  <c r="F29" i="3"/>
  <c r="E27" i="1"/>
  <c r="Q20" i="1" l="1"/>
  <c r="F27" i="1"/>
  <c r="G29" i="3"/>
  <c r="M17" i="1"/>
  <c r="G58" i="1"/>
  <c r="P19" i="1"/>
  <c r="K29" i="1"/>
  <c r="K38" i="1"/>
  <c r="H58" i="1"/>
  <c r="BR15" i="2"/>
  <c r="E13" i="1"/>
  <c r="E57" i="1"/>
  <c r="E59" i="1" s="1"/>
  <c r="E61" i="1" s="1"/>
  <c r="M13" i="1" s="1"/>
  <c r="M14" i="1" s="1"/>
  <c r="L23" i="1"/>
  <c r="L14" i="1"/>
  <c r="G28" i="3"/>
  <c r="F26" i="1"/>
  <c r="E31" i="1"/>
  <c r="M18" i="1" s="1"/>
  <c r="F33" i="3"/>
  <c r="F25" i="1"/>
  <c r="G27" i="3"/>
  <c r="M19" i="1"/>
  <c r="N19" i="1"/>
  <c r="G14" i="3"/>
  <c r="F11" i="1"/>
  <c r="F16" i="3"/>
  <c r="G28" i="1"/>
  <c r="H30" i="3"/>
  <c r="H28" i="1" s="1"/>
  <c r="E47" i="1"/>
  <c r="F47" i="1" s="1"/>
  <c r="G47" i="1" s="1"/>
  <c r="H47" i="1" s="1"/>
  <c r="M23" i="1" l="1"/>
  <c r="Q19" i="1"/>
  <c r="G11" i="1"/>
  <c r="G16" i="3"/>
  <c r="H14" i="3"/>
  <c r="G25" i="1"/>
  <c r="H27" i="3"/>
  <c r="H25" i="1" s="1"/>
  <c r="M26" i="1"/>
  <c r="M27" i="1" s="1"/>
  <c r="M25" i="1"/>
  <c r="M29" i="1" s="1"/>
  <c r="N17" i="1"/>
  <c r="G33" i="3"/>
  <c r="F31" i="1"/>
  <c r="N18" i="1" s="1"/>
  <c r="H28" i="3"/>
  <c r="H26" i="1" s="1"/>
  <c r="G26" i="1"/>
  <c r="H29" i="3"/>
  <c r="H27" i="1" s="1"/>
  <c r="G27" i="1"/>
  <c r="F57" i="1"/>
  <c r="F59" i="1" s="1"/>
  <c r="F61" i="1" s="1"/>
  <c r="N13" i="1" s="1"/>
  <c r="N12" i="1"/>
  <c r="F13" i="1"/>
  <c r="L26" i="1"/>
  <c r="L27" i="1" s="1"/>
  <c r="L25" i="1"/>
  <c r="H33" i="3" l="1"/>
  <c r="H31" i="1" s="1"/>
  <c r="P18" i="1" s="1"/>
  <c r="G31" i="1"/>
  <c r="O18" i="1" s="1"/>
  <c r="N14" i="1"/>
  <c r="L29" i="1"/>
  <c r="L38" i="1"/>
  <c r="M38" i="1"/>
  <c r="O17" i="1"/>
  <c r="O23" i="1" s="1"/>
  <c r="H16" i="3"/>
  <c r="H11" i="1"/>
  <c r="N23" i="1"/>
  <c r="P17" i="1"/>
  <c r="G13" i="1"/>
  <c r="G57" i="1"/>
  <c r="G59" i="1" s="1"/>
  <c r="G61" i="1" s="1"/>
  <c r="O13" i="1" s="1"/>
  <c r="O12" i="1"/>
  <c r="Q18" i="1" l="1"/>
  <c r="O14" i="1"/>
  <c r="Q13" i="1"/>
  <c r="P12" i="1"/>
  <c r="H57" i="1"/>
  <c r="H59" i="1" s="1"/>
  <c r="H61" i="1" s="1"/>
  <c r="P13" i="1" s="1"/>
  <c r="H13" i="1"/>
  <c r="P23" i="1"/>
  <c r="N25" i="1"/>
  <c r="N26" i="1"/>
  <c r="N27" i="1" s="1"/>
  <c r="Q17" i="1"/>
  <c r="Q23" i="1" s="1"/>
  <c r="N29" i="1" l="1"/>
  <c r="N38" i="1"/>
  <c r="P14" i="1"/>
  <c r="Q12" i="1"/>
  <c r="Q14" i="1" s="1"/>
  <c r="O25" i="1"/>
  <c r="O29" i="1" s="1"/>
  <c r="O26" i="1"/>
  <c r="O27" i="1" s="1"/>
  <c r="Q25" i="1" l="1"/>
  <c r="Q26" i="1"/>
  <c r="Q27" i="1" s="1"/>
  <c r="P38" i="1"/>
  <c r="K36" i="1" s="1"/>
  <c r="O38" i="1"/>
  <c r="P25" i="1"/>
  <c r="P29" i="1" s="1"/>
  <c r="K34" i="1" s="1"/>
  <c r="P26" i="1"/>
  <c r="P27" i="1" s="1"/>
  <c r="K35" i="1"/>
  <c r="Q29" i="1" l="1"/>
</calcChain>
</file>

<file path=xl/comments1.xml><?xml version="1.0" encoding="utf-8"?>
<comments xmlns="http://schemas.openxmlformats.org/spreadsheetml/2006/main">
  <authors>
    <author>Allard A  Mrs (Finance)</author>
  </authors>
  <commentList>
    <comment ref="B39" authorId="0" shapeId="0">
      <text>
        <r>
          <rPr>
            <sz val="9"/>
            <color indexed="81"/>
            <rFont val="Tahoma"/>
            <family val="2"/>
          </rPr>
          <t>As part of the Competition and Markets Authority (CMA) guidance on consumer law in higher education, it is now a requirement for students to have information about courses and their costs up front during their decision making. This includes additional course costs not covered by the tuition fee, for example: books, field trips, equipment, travel to placements,  materials and studio hire.
Please include these here i.e. if uniforms at £10 per year, please enter £10 in each of the appropriate years 
This information will be published on the University website</t>
        </r>
      </text>
    </comment>
  </commentList>
</comments>
</file>

<file path=xl/comments2.xml><?xml version="1.0" encoding="utf-8"?>
<comments xmlns="http://schemas.openxmlformats.org/spreadsheetml/2006/main">
  <authors>
    <author>Allard A  Mrs (Finance)</author>
  </authors>
  <commentList>
    <comment ref="D46" authorId="0" shapeId="0">
      <text>
        <r>
          <rPr>
            <b/>
            <sz val="9"/>
            <color indexed="81"/>
            <rFont val="Tahoma"/>
            <family val="2"/>
          </rPr>
          <t>Allard A  Mrs (Finance):</t>
        </r>
        <r>
          <rPr>
            <sz val="9"/>
            <color indexed="81"/>
            <rFont val="Tahoma"/>
            <family val="2"/>
          </rPr>
          <t xml:space="preserve">
Assume:
COL increase 2%
Increment increase c1.5%</t>
        </r>
      </text>
    </comment>
    <comment ref="E46" authorId="0" shapeId="0">
      <text>
        <r>
          <rPr>
            <b/>
            <sz val="9"/>
            <color indexed="81"/>
            <rFont val="Tahoma"/>
            <family val="2"/>
          </rPr>
          <t>Allard A  Mrs (Finance):</t>
        </r>
        <r>
          <rPr>
            <sz val="9"/>
            <color indexed="81"/>
            <rFont val="Tahoma"/>
            <family val="2"/>
          </rPr>
          <t xml:space="preserve">
Pension increase 2%pts on 50% of staff population (AA est needs checking)</t>
        </r>
      </text>
    </comment>
  </commentList>
</comments>
</file>

<file path=xl/sharedStrings.xml><?xml version="1.0" encoding="utf-8"?>
<sst xmlns="http://schemas.openxmlformats.org/spreadsheetml/2006/main" count="263" uniqueCount="203">
  <si>
    <t>Calculation field</t>
  </si>
  <si>
    <t>Assumption fixed</t>
  </si>
  <si>
    <t>Input field</t>
  </si>
  <si>
    <t>Cumulative general inflation</t>
  </si>
  <si>
    <t>General Inflation</t>
  </si>
  <si>
    <t>Cumulative staff inflation</t>
  </si>
  <si>
    <t>Staff Inflation</t>
  </si>
  <si>
    <t>Date</t>
  </si>
  <si>
    <t>Name</t>
  </si>
  <si>
    <t>Business Finance Manager</t>
  </si>
  <si>
    <t>Reviewed and Approved</t>
  </si>
  <si>
    <t>Exceptional cost</t>
  </si>
  <si>
    <t>Assumption that all relevant costs are covered within current budgets</t>
  </si>
  <si>
    <t>Payback year</t>
  </si>
  <si>
    <t>Payback calculator</t>
  </si>
  <si>
    <t>Avg Agency Commission per student £k</t>
  </si>
  <si>
    <t>Agency Commissions (Yr 1)</t>
  </si>
  <si>
    <t>Payback</t>
  </si>
  <si>
    <t>%age of Agency students</t>
  </si>
  <si>
    <t>IRR</t>
  </si>
  <si>
    <t>%age claiming Alumni discount (All Yrs)</t>
  </si>
  <si>
    <t>NPV 6%</t>
  </si>
  <si>
    <t>Alumni Discount %age</t>
  </si>
  <si>
    <t>Financial Appraisal</t>
  </si>
  <si>
    <t>Discounts &amp; Commissions</t>
  </si>
  <si>
    <t>Contribution Target</t>
  </si>
  <si>
    <t>Academic Department costs (NSR) £k</t>
  </si>
  <si>
    <t>Equipment/Capital Investment £k</t>
  </si>
  <si>
    <t>Cashflow</t>
  </si>
  <si>
    <t>Associate</t>
  </si>
  <si>
    <t>Contribution acceptable</t>
  </si>
  <si>
    <t>Tutor</t>
  </si>
  <si>
    <t>Contribution %age</t>
  </si>
  <si>
    <t>Lecturer</t>
  </si>
  <si>
    <t>FTE on programme</t>
  </si>
  <si>
    <t>Contribution</t>
  </si>
  <si>
    <t>Professor</t>
  </si>
  <si>
    <t>Academic Resource</t>
  </si>
  <si>
    <t>years life</t>
  </si>
  <si>
    <t>Equipment</t>
  </si>
  <si>
    <t>Incremental Staff Establishment</t>
  </si>
  <si>
    <t>Total Expenditure</t>
  </si>
  <si>
    <t>FAHS</t>
  </si>
  <si>
    <t>Y/N</t>
  </si>
  <si>
    <t>Collaboration</t>
  </si>
  <si>
    <t>FBEL</t>
  </si>
  <si>
    <t>Depreciation</t>
  </si>
  <si>
    <t>FHMS</t>
  </si>
  <si>
    <t>University overhead</t>
  </si>
  <si>
    <t>FEPS</t>
  </si>
  <si>
    <t>Agency commissions</t>
  </si>
  <si>
    <t>Years</t>
  </si>
  <si>
    <t>Programme term</t>
  </si>
  <si>
    <t>Academic Department costs</t>
  </si>
  <si>
    <t>Full-Time</t>
  </si>
  <si>
    <t>Mode of study</t>
  </si>
  <si>
    <t>Staff Establishment</t>
  </si>
  <si>
    <t>Underwood</t>
  </si>
  <si>
    <t>Expenditure</t>
  </si>
  <si>
    <t>OS £</t>
  </si>
  <si>
    <t>H/EU £</t>
  </si>
  <si>
    <t>Programme Tuition Fee</t>
  </si>
  <si>
    <t>Net Tuition Fee Income</t>
  </si>
  <si>
    <t>Discounts</t>
  </si>
  <si>
    <t>Total</t>
  </si>
  <si>
    <t>Y0</t>
  </si>
  <si>
    <t>Tuition Fee Income</t>
  </si>
  <si>
    <t>OS</t>
  </si>
  <si>
    <t>H/EU</t>
  </si>
  <si>
    <t>New enrolments only</t>
  </si>
  <si>
    <t>Income</t>
  </si>
  <si>
    <t>Student Numbers</t>
  </si>
  <si>
    <t>19/20</t>
  </si>
  <si>
    <t>18/19</t>
  </si>
  <si>
    <t>17/18</t>
  </si>
  <si>
    <t>16/17</t>
  </si>
  <si>
    <t>Short course</t>
  </si>
  <si>
    <t>£k</t>
  </si>
  <si>
    <t>Yr 5</t>
  </si>
  <si>
    <t>Yr 4</t>
  </si>
  <si>
    <t>Yr 3</t>
  </si>
  <si>
    <t>Yr 2</t>
  </si>
  <si>
    <t>Yr 1</t>
  </si>
  <si>
    <t>Yr 0</t>
  </si>
  <si>
    <t>Distance Learning</t>
  </si>
  <si>
    <t>PT - unstructured</t>
  </si>
  <si>
    <t>Incremental Income &amp; Expenditure</t>
  </si>
  <si>
    <t>Input Assumptions - all incremental</t>
  </si>
  <si>
    <t>PT - structured</t>
  </si>
  <si>
    <t>Proposed Programme</t>
  </si>
  <si>
    <t>Department</t>
  </si>
  <si>
    <t>Faculty</t>
  </si>
  <si>
    <t>Lists</t>
  </si>
  <si>
    <t>Estimated</t>
  </si>
  <si>
    <t xml:space="preserve">Asset Description </t>
  </si>
  <si>
    <t>Number of years</t>
  </si>
  <si>
    <t>Month capitalised</t>
  </si>
  <si>
    <t>£'000</t>
  </si>
  <si>
    <t>check</t>
  </si>
  <si>
    <t>Depn Year</t>
  </si>
  <si>
    <t>Financial App. Yr</t>
  </si>
  <si>
    <t>Building Structure</t>
  </si>
  <si>
    <t>Windows and Doors</t>
  </si>
  <si>
    <t>Services</t>
  </si>
  <si>
    <t>F&amp;F / Lab Refurb</t>
  </si>
  <si>
    <t>Refurbishment</t>
  </si>
  <si>
    <t>PCs &amp; Software</t>
  </si>
  <si>
    <r>
      <t xml:space="preserve">Enter capital spend in the financial year that it is completed in, by category, in the yellow cells above as </t>
    </r>
    <r>
      <rPr>
        <b/>
        <u/>
        <sz val="10"/>
        <rFont val="Arial"/>
        <family val="2"/>
      </rPr>
      <t>positive</t>
    </r>
    <r>
      <rPr>
        <b/>
        <sz val="10"/>
        <rFont val="Arial"/>
        <family val="2"/>
      </rPr>
      <t xml:space="preserve"> numbers</t>
    </r>
  </si>
  <si>
    <t>FY</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</si>
  <si>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</si>
  <si>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</si>
  <si>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</si>
  <si>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</si>
  <si>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</si>
  <si>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</si>
  <si>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</si>
  <si>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</si>
  <si>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</si>
  <si>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</si>
  <si>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</si>
  <si>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</si>
  <si>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</si>
  <si>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</si>
  <si>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</si>
  <si>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</si>
  <si>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</si>
  <si>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</si>
  <si>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</si>
  <si>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</si>
  <si>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</si>
  <si>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</si>
  <si>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</si>
  <si>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</si>
  <si>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</si>
  <si>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</si>
  <si>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</si>
  <si>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</si>
  <si>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</si>
  <si>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</si>
  <si>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</si>
  <si>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</si>
  <si>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</si>
  <si>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</si>
  <si>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</si>
  <si>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</si>
  <si>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</si>
  <si>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</si>
  <si>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</si>
  <si>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</si>
  <si>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</si>
  <si>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</si>
  <si>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</si>
  <si>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</si>
  <si>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</si>
  <si>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</si>
  <si>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</si>
  <si>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</si>
  <si>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Project code information required:</t>
  </si>
  <si>
    <t>Cost centre</t>
  </si>
  <si>
    <t>Principal Investigator</t>
  </si>
  <si>
    <t>VAT status</t>
  </si>
  <si>
    <t>Tax Code</t>
  </si>
  <si>
    <t xml:space="preserve">Month </t>
  </si>
  <si>
    <t>August</t>
  </si>
  <si>
    <t>September</t>
  </si>
  <si>
    <t>October</t>
  </si>
  <si>
    <t>November</t>
  </si>
  <si>
    <t>December</t>
  </si>
  <si>
    <t>January</t>
  </si>
  <si>
    <t>February</t>
  </si>
  <si>
    <t>March</t>
  </si>
  <si>
    <t>April</t>
  </si>
  <si>
    <t>May</t>
  </si>
  <si>
    <t>June</t>
  </si>
  <si>
    <t>July</t>
  </si>
  <si>
    <t>Post Graduate Pre-validation Financial Business Case - INPUTS</t>
  </si>
  <si>
    <t>Cell Type</t>
  </si>
  <si>
    <r>
      <t xml:space="preserve">Input Assumptions - </t>
    </r>
    <r>
      <rPr>
        <b/>
        <u/>
        <sz val="12"/>
        <color indexed="10"/>
        <rFont val="Calibri"/>
        <family val="2"/>
      </rPr>
      <t>all incremental</t>
    </r>
  </si>
  <si>
    <t xml:space="preserve"> </t>
  </si>
  <si>
    <t>Inter Faculty Collaboration</t>
  </si>
  <si>
    <t>New Staff Required</t>
  </si>
  <si>
    <t>Head of Department</t>
  </si>
  <si>
    <t>New Equipment/Capital Investment £k*</t>
  </si>
  <si>
    <t>New Academic Department costs (NSR) £k*</t>
  </si>
  <si>
    <t>* all expenditure to include VAT but exclude inflation</t>
  </si>
  <si>
    <t>University Department Costs £k*</t>
  </si>
  <si>
    <t>University Department Costs £k</t>
  </si>
  <si>
    <t>Yr 1 Income</t>
  </si>
  <si>
    <t>Alumni discount workings</t>
  </si>
  <si>
    <t>Discount £k</t>
  </si>
  <si>
    <t>PT Progression (progression from Yr1 to 2)</t>
  </si>
  <si>
    <t xml:space="preserve">If Y, please adjust as necessary and seek </t>
  </si>
  <si>
    <t>input from Faculty "providing"</t>
  </si>
  <si>
    <t>See "Capital Expenditure" sheet</t>
  </si>
  <si>
    <t>Capital Expenditure &amp; Depreciation Calculation - INPUT</t>
  </si>
  <si>
    <t>PG Pre-validation Financial Business Case - OUTPUT</t>
  </si>
  <si>
    <t>Assumption field (changeable)</t>
  </si>
  <si>
    <t>20/21</t>
  </si>
  <si>
    <t>FASS</t>
  </si>
  <si>
    <t>21/22</t>
  </si>
  <si>
    <t>Mandatory Student Expenditure £</t>
  </si>
  <si>
    <t>CMA requirement</t>
  </si>
  <si>
    <t>Indicate here what the additional costs are for e.g. field trip £100, to be incurred by the student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</si>
</sst>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4" formatCode="_-&quot;£&quot;* #,##0.00_-;\-&quot;£&quot;* #,##0.00_-;_-&quot;£&quot;* &quot;-&quot;??_-;_-@_-"/>
    <numFmt numFmtId="43" formatCode="_-* #,##0.00_-;\-* #,##0.00_-;_-* &quot;-&quot;??_-;_-@_-"/>
    <numFmt numFmtId="164" formatCode="_-* #,##0_-;\-* #,##0_-;_-* &quot;-&quot;??_-;_-@_-"/>
    <numFmt numFmtId="165" formatCode="#,##0;[Red]\(#,##0\)"/>
    <numFmt numFmtId="166" formatCode="_-* #,##0.0_-;\-* #,##0.0_-;_-* &quot;-&quot;??_-;_-@_-"/>
    <numFmt numFmtId="167" formatCode="_-&quot;£&quot;* #,##0_-;\-&quot;£&quot;* #,##0_-;_-&quot;£&quot;*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name val="Calibri"/>
      <family val="2"/>
      <scheme val="minor"/>
    </font>
    <font>
      <i/>
      <sz val="11"/>
      <color theme="1"/>
      <name val="Calibri"/>
      <family val="2"/>
      <scheme val="minor"/>
    </font>
    <font>
      <i/>
      <sz val="11"/>
      <color theme="0"/>
      <name val="Calibri"/>
      <family val="2"/>
      <scheme val="minor"/>
    </font>
    <font>
      <sz val="11"/>
      <color theme="1"/>
      <name val="Calibri"/>
      <family val="2"/>
    </font>
    <font>
      <b/>
      <sz val="11"/>
      <name val="Calibri"/>
      <family val="2"/>
      <scheme val="minor"/>
    </font>
    <font>
      <b/>
      <u/>
      <sz val="11"/>
      <color theme="1"/>
      <name val="Calibri"/>
      <family val="2"/>
      <scheme val="minor"/>
    </font>
    <font>
      <b/>
      <sz val="10"/>
      <name val="Arial"/>
      <family val="2"/>
    </font>
    <font>
      <b/>
      <sz val="10"/>
      <color theme="0"/>
      <name val="Arial"/>
      <family val="2"/>
    </font>
    <font>
      <sz val="11"/>
      <color theme="1"/>
      <name val="Wingdings 2"/>
      <family val="1"/>
      <charset val="2"/>
    </font>
    <font>
      <b/>
      <i/>
      <sz val="11"/>
      <color theme="1"/>
      <name val="Calibri"/>
      <family val="2"/>
      <scheme val="minor"/>
    </font>
    <font>
      <u/>
      <sz val="11"/>
      <color theme="0"/>
      <name val="Calibri"/>
      <family val="2"/>
      <scheme val="minor"/>
    </font>
    <font>
      <b/>
      <u/>
      <sz val="11"/>
      <color theme="0"/>
      <name val="Calibri"/>
      <family val="2"/>
      <scheme val="minor"/>
    </font>
    <font>
      <b/>
      <sz val="9"/>
      <color indexed="81"/>
      <name val="Tahoma"/>
      <family val="2"/>
    </font>
    <font>
      <sz val="9"/>
      <color indexed="81"/>
      <name val="Tahoma"/>
      <family val="2"/>
    </font>
    <font>
      <sz val="10"/>
      <name val="Arial"/>
      <family val="2"/>
    </font>
    <font>
      <b/>
      <sz val="14"/>
      <name val="Arial"/>
      <family val="2"/>
    </font>
    <font>
      <sz val="10"/>
      <name val="Arial"/>
      <family val="2"/>
    </font>
    <font>
      <b/>
      <sz val="10"/>
      <color indexed="12"/>
      <name val="Arial"/>
      <family val="2"/>
    </font>
    <font>
      <b/>
      <u/>
      <sz val="10"/>
      <name val="Arial"/>
      <family val="2"/>
    </font>
    <font>
      <b/>
      <i/>
      <sz val="10"/>
      <color rgb="FF0070C0"/>
      <name val="Arial"/>
      <family val="2"/>
    </font>
    <font>
      <sz val="10"/>
      <color rgb="FF0070C0"/>
      <name val="Arial"/>
      <family val="2"/>
    </font>
    <font>
      <b/>
      <sz val="12"/>
      <color rgb="FFFF0000"/>
      <name val="Calibri"/>
      <family val="2"/>
      <scheme val="minor"/>
    </font>
    <font>
      <b/>
      <u/>
      <sz val="12"/>
      <color indexed="10"/>
      <name val="Calibri"/>
      <family val="2"/>
    </font>
  </fonts>
  <fills count="10">
    <fill>
      <patternFill patternType="none"/>
    </fill>
    <fill>
      <patternFill patternType="gray125"/>
    </fill>
    <fill>
      <patternFill patternType="solid">
        <fgColor indexed="41"/>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59999389629810485"/>
        <bgColor indexed="64"/>
      </patternFill>
    </fill>
    <fill>
      <patternFill patternType="solid">
        <fgColor rgb="FFFFCC99"/>
        <bgColor indexed="64"/>
      </patternFill>
    </fill>
    <fill>
      <patternFill patternType="solid">
        <fgColor rgb="FFCCFF9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cellStyleXfs>
  <cellXfs count="165">
    <xf numFmtId="0" fontId="0" fillId="0" borderId="0" xfId="0"/>
    <xf numFmtId="0" fontId="0" fillId="0" borderId="0" xfId="0" applyFill="1"/>
    <xf numFmtId="0" fontId="3" fillId="0" borderId="0" xfId="0" applyFont="1" applyFill="1"/>
    <xf numFmtId="0" fontId="4" fillId="2" borderId="1" xfId="0" applyFont="1" applyFill="1" applyBorder="1" applyAlignment="1">
      <alignment horizontal="left"/>
    </xf>
    <xf numFmtId="0" fontId="0" fillId="0" borderId="1" xfId="0" applyBorder="1"/>
    <xf numFmtId="0" fontId="4" fillId="0" borderId="0" xfId="0" applyFont="1"/>
    <xf numFmtId="0" fontId="0" fillId="3" borderId="1" xfId="0" applyFill="1" applyBorder="1"/>
    <xf numFmtId="0" fontId="0" fillId="4" borderId="1" xfId="0" applyFill="1" applyBorder="1"/>
    <xf numFmtId="10" fontId="5" fillId="2" borderId="1" xfId="3" applyNumberFormat="1" applyFont="1" applyFill="1" applyBorder="1" applyAlignment="1">
      <alignment horizontal="right"/>
    </xf>
    <xf numFmtId="9" fontId="5" fillId="2" borderId="1" xfId="3" applyNumberFormat="1" applyFont="1" applyFill="1" applyBorder="1" applyAlignment="1">
      <alignment horizontal="right"/>
    </xf>
    <xf numFmtId="0" fontId="6" fillId="0" borderId="0" xfId="0" applyFont="1"/>
    <xf numFmtId="10" fontId="0" fillId="0" borderId="1" xfId="0" applyNumberFormat="1" applyBorder="1"/>
    <xf numFmtId="0" fontId="6" fillId="0" borderId="0" xfId="0" applyFont="1" applyFill="1"/>
    <xf numFmtId="0" fontId="7" fillId="0" borderId="0" xfId="0" applyFont="1" applyFill="1"/>
    <xf numFmtId="10" fontId="5" fillId="2" borderId="2" xfId="3" applyNumberFormat="1" applyFont="1" applyFill="1" applyBorder="1" applyAlignment="1">
      <alignment horizontal="right"/>
    </xf>
    <xf numFmtId="9" fontId="5" fillId="2" borderId="2" xfId="3" applyNumberFormat="1" applyFont="1" applyFill="1" applyBorder="1" applyAlignment="1">
      <alignment horizontal="right"/>
    </xf>
    <xf numFmtId="10" fontId="0" fillId="0" borderId="1" xfId="0" applyNumberFormat="1" applyBorder="1" applyAlignment="1">
      <alignment horizontal="right"/>
    </xf>
    <xf numFmtId="10" fontId="8" fillId="0" borderId="1" xfId="0" applyNumberFormat="1" applyFont="1" applyBorder="1" applyAlignment="1">
      <alignment horizontal="right" vertical="center" wrapText="1"/>
    </xf>
    <xf numFmtId="0" fontId="0" fillId="0" borderId="3" xfId="0" applyBorder="1"/>
    <xf numFmtId="0" fontId="0" fillId="0" borderId="4" xfId="0" applyBorder="1"/>
    <xf numFmtId="0" fontId="4" fillId="0" borderId="4" xfId="0" applyFont="1" applyBorder="1"/>
    <xf numFmtId="0" fontId="0" fillId="0" borderId="5" xfId="0" applyBorder="1"/>
    <xf numFmtId="0" fontId="0" fillId="0" borderId="6" xfId="0" applyBorder="1"/>
    <xf numFmtId="0" fontId="0" fillId="0" borderId="0" xfId="0" applyBorder="1"/>
    <xf numFmtId="0" fontId="2" fillId="0" borderId="0" xfId="0" applyFont="1" applyBorder="1"/>
    <xf numFmtId="0" fontId="9" fillId="0" borderId="0" xfId="0" applyFont="1" applyBorder="1"/>
    <xf numFmtId="0" fontId="0" fillId="0" borderId="7" xfId="0" applyBorder="1"/>
    <xf numFmtId="0" fontId="0" fillId="0" borderId="0" xfId="0" applyFont="1"/>
    <xf numFmtId="0" fontId="2" fillId="0" borderId="7" xfId="0" applyFont="1" applyBorder="1"/>
    <xf numFmtId="0" fontId="0" fillId="0" borderId="8" xfId="0" applyBorder="1"/>
    <xf numFmtId="0" fontId="0" fillId="0" borderId="9" xfId="0" applyBorder="1"/>
    <xf numFmtId="0" fontId="4" fillId="0" borderId="9" xfId="0" applyFont="1" applyBorder="1"/>
    <xf numFmtId="0" fontId="2" fillId="0" borderId="10" xfId="0" applyFont="1" applyBorder="1"/>
    <xf numFmtId="0" fontId="10" fillId="0" borderId="0" xfId="0" applyFont="1"/>
    <xf numFmtId="3" fontId="5" fillId="2" borderId="11" xfId="0" applyNumberFormat="1" applyFont="1" applyFill="1" applyBorder="1" applyAlignment="1">
      <alignment horizontal="center"/>
    </xf>
    <xf numFmtId="3" fontId="5" fillId="2" borderId="12" xfId="0" applyNumberFormat="1" applyFont="1" applyFill="1" applyBorder="1" applyAlignment="1">
      <alignment horizontal="center"/>
    </xf>
    <xf numFmtId="0" fontId="5" fillId="2" borderId="13" xfId="0" applyFont="1" applyFill="1" applyBorder="1" applyAlignment="1">
      <alignment horizontal="left"/>
    </xf>
    <xf numFmtId="164" fontId="4" fillId="2" borderId="1" xfId="1" applyNumberFormat="1" applyFont="1" applyFill="1" applyBorder="1" applyAlignment="1">
      <alignment horizontal="left"/>
    </xf>
    <xf numFmtId="9" fontId="0" fillId="0" borderId="1" xfId="0" applyNumberFormat="1" applyFill="1" applyBorder="1"/>
    <xf numFmtId="3" fontId="11" fillId="0" borderId="0" xfId="0" applyNumberFormat="1" applyFont="1" applyFill="1" applyBorder="1" applyAlignment="1">
      <alignment horizontal="center"/>
    </xf>
    <xf numFmtId="3" fontId="5" fillId="2" borderId="1" xfId="0" applyNumberFormat="1" applyFont="1" applyFill="1" applyBorder="1" applyAlignment="1">
      <alignment horizontal="center"/>
    </xf>
    <xf numFmtId="9" fontId="1" fillId="0" borderId="1" xfId="3" applyFont="1" applyFill="1" applyBorder="1"/>
    <xf numFmtId="3" fontId="12" fillId="0" borderId="0" xfId="0" applyNumberFormat="1" applyFont="1" applyFill="1" applyBorder="1" applyAlignment="1">
      <alignment horizontal="center"/>
    </xf>
    <xf numFmtId="0" fontId="0" fillId="0" borderId="0" xfId="0" applyFill="1" applyBorder="1"/>
    <xf numFmtId="9" fontId="5" fillId="2" borderId="1" xfId="3" applyFont="1" applyFill="1" applyBorder="1" applyAlignment="1">
      <alignment horizontal="center"/>
    </xf>
    <xf numFmtId="0" fontId="3" fillId="0" borderId="0" xfId="0" applyFont="1" applyFill="1" applyBorder="1"/>
    <xf numFmtId="165" fontId="6" fillId="0" borderId="0" xfId="0" applyNumberFormat="1" applyFont="1"/>
    <xf numFmtId="166" fontId="1" fillId="4" borderId="1" xfId="1" applyNumberFormat="1" applyFont="1" applyFill="1" applyBorder="1"/>
    <xf numFmtId="0" fontId="13" fillId="0" borderId="0" xfId="0" applyFont="1" applyAlignment="1">
      <alignment horizontal="center"/>
    </xf>
    <xf numFmtId="9" fontId="14" fillId="0" borderId="0" xfId="3" applyFont="1"/>
    <xf numFmtId="0" fontId="14" fillId="0" borderId="0" xfId="0" applyFont="1"/>
    <xf numFmtId="165" fontId="2" fillId="0" borderId="12" xfId="0" applyNumberFormat="1" applyFont="1" applyBorder="1"/>
    <xf numFmtId="0" fontId="2" fillId="0" borderId="0" xfId="0" applyFont="1"/>
    <xf numFmtId="164" fontId="2" fillId="0" borderId="12" xfId="1" applyNumberFormat="1" applyFont="1" applyBorder="1"/>
    <xf numFmtId="0" fontId="0" fillId="4" borderId="1" xfId="0" applyFill="1" applyBorder="1" applyAlignment="1">
      <alignment horizontal="right"/>
    </xf>
    <xf numFmtId="164" fontId="2" fillId="0" borderId="0" xfId="1" applyNumberFormat="1" applyFont="1"/>
    <xf numFmtId="9" fontId="0" fillId="3" borderId="1" xfId="0" applyNumberFormat="1" applyFill="1" applyBorder="1"/>
    <xf numFmtId="164" fontId="0" fillId="0" borderId="0" xfId="0" applyNumberFormat="1"/>
    <xf numFmtId="164" fontId="1" fillId="0" borderId="0" xfId="1" applyNumberFormat="1" applyFont="1"/>
    <xf numFmtId="166" fontId="1" fillId="0" borderId="0" xfId="1" applyNumberFormat="1" applyFont="1"/>
    <xf numFmtId="0" fontId="4" fillId="4" borderId="1" xfId="0" applyFont="1" applyFill="1" applyBorder="1"/>
    <xf numFmtId="0" fontId="0" fillId="0" borderId="0" xfId="0" applyAlignment="1">
      <alignment horizontal="center"/>
    </xf>
    <xf numFmtId="167" fontId="1" fillId="4" borderId="1" xfId="2" applyNumberFormat="1" applyFont="1" applyFill="1" applyBorder="1"/>
    <xf numFmtId="164" fontId="2" fillId="0" borderId="4" xfId="1" applyNumberFormat="1" applyFont="1" applyBorder="1"/>
    <xf numFmtId="164" fontId="1" fillId="0" borderId="4" xfId="1" applyNumberFormat="1" applyFont="1" applyBorder="1"/>
    <xf numFmtId="0" fontId="2" fillId="0" borderId="1" xfId="0" applyFont="1" applyFill="1" applyBorder="1"/>
    <xf numFmtId="0" fontId="2" fillId="0" borderId="0" xfId="0" applyFont="1" applyFill="1" applyBorder="1"/>
    <xf numFmtId="0" fontId="3" fillId="0" borderId="0" xfId="0" applyFont="1" applyFill="1" applyAlignment="1">
      <alignment horizontal="center"/>
    </xf>
    <xf numFmtId="164" fontId="1" fillId="0" borderId="0" xfId="1" applyNumberFormat="1" applyFont="1" applyFill="1" applyBorder="1"/>
    <xf numFmtId="0" fontId="10" fillId="0" borderId="0" xfId="0" applyFont="1" applyAlignment="1">
      <alignment horizontal="left"/>
    </xf>
    <xf numFmtId="0" fontId="0" fillId="0" borderId="0" xfId="0" applyFill="1" applyAlignment="1">
      <alignment horizontal="center"/>
    </xf>
    <xf numFmtId="0" fontId="2" fillId="0" borderId="4" xfId="0" applyFont="1" applyBorder="1" applyAlignment="1">
      <alignment horizontal="center"/>
    </xf>
    <xf numFmtId="0" fontId="2" fillId="0" borderId="0" xfId="0" applyFont="1" applyFill="1" applyBorder="1" applyAlignment="1">
      <alignment horizontal="left"/>
    </xf>
    <xf numFmtId="0" fontId="2" fillId="4" borderId="4" xfId="0" applyFont="1" applyFill="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0" fontId="0" fillId="4" borderId="3" xfId="0" applyFill="1" applyBorder="1"/>
    <xf numFmtId="0" fontId="0" fillId="4" borderId="4" xfId="0" applyFill="1" applyBorder="1"/>
    <xf numFmtId="0" fontId="0" fillId="4" borderId="5" xfId="0" applyFill="1" applyBorder="1"/>
    <xf numFmtId="0" fontId="15" fillId="0" borderId="0" xfId="0" applyFont="1" applyFill="1"/>
    <xf numFmtId="0" fontId="0" fillId="4" borderId="11" xfId="0" applyFill="1" applyBorder="1"/>
    <xf numFmtId="0" fontId="0" fillId="4" borderId="12" xfId="0" applyFill="1" applyBorder="1"/>
    <xf numFmtId="0" fontId="0" fillId="4" borderId="13" xfId="0" applyFill="1" applyBorder="1"/>
    <xf numFmtId="0" fontId="16" fillId="0" borderId="0" xfId="0" applyFont="1" applyFill="1"/>
    <xf numFmtId="0" fontId="0" fillId="4" borderId="14" xfId="0" applyFill="1" applyBorder="1"/>
    <xf numFmtId="0" fontId="9" fillId="0" borderId="0" xfId="0" applyFont="1"/>
    <xf numFmtId="0" fontId="11" fillId="5" borderId="0" xfId="4" applyFont="1" applyFill="1"/>
    <xf numFmtId="0" fontId="19" fillId="5" borderId="0" xfId="4" applyFill="1"/>
    <xf numFmtId="0" fontId="19" fillId="6" borderId="0" xfId="4" applyFill="1" applyBorder="1" applyAlignment="1">
      <alignment horizontal="center" wrapText="1"/>
    </xf>
    <xf numFmtId="0" fontId="19" fillId="6" borderId="17" xfId="4" applyFill="1" applyBorder="1"/>
    <xf numFmtId="0" fontId="19" fillId="5" borderId="0" xfId="4" applyFill="1" applyBorder="1"/>
    <xf numFmtId="0" fontId="21" fillId="7" borderId="10" xfId="4" applyFont="1" applyFill="1" applyBorder="1" applyAlignment="1">
      <alignment horizontal="center"/>
    </xf>
    <xf numFmtId="0" fontId="21" fillId="7" borderId="8" xfId="4" applyFont="1" applyFill="1" applyBorder="1" applyAlignment="1">
      <alignment horizontal="center"/>
    </xf>
    <xf numFmtId="0" fontId="21" fillId="7" borderId="14" xfId="4" applyFont="1" applyFill="1" applyBorder="1" applyAlignment="1">
      <alignment horizontal="center"/>
    </xf>
    <xf numFmtId="0" fontId="11" fillId="7" borderId="14" xfId="4" applyFont="1" applyFill="1" applyBorder="1" applyAlignment="1">
      <alignment horizontal="center"/>
    </xf>
    <xf numFmtId="0" fontId="21" fillId="5" borderId="14" xfId="4" applyFont="1" applyFill="1" applyBorder="1" applyAlignment="1">
      <alignment horizontal="center"/>
    </xf>
    <xf numFmtId="0" fontId="21" fillId="8" borderId="14" xfId="4" applyFont="1" applyFill="1" applyBorder="1" applyAlignment="1">
      <alignment horizontal="center"/>
    </xf>
    <xf numFmtId="0" fontId="21" fillId="7" borderId="14" xfId="4" applyFont="1" applyFill="1" applyBorder="1"/>
    <xf numFmtId="0" fontId="21" fillId="5" borderId="0" xfId="4" applyFont="1" applyFill="1" applyBorder="1" applyAlignment="1">
      <alignment horizontal="center"/>
    </xf>
    <xf numFmtId="0" fontId="21" fillId="5" borderId="0" xfId="4" applyFont="1" applyFill="1" applyBorder="1"/>
    <xf numFmtId="0" fontId="21" fillId="5" borderId="0" xfId="4" applyFont="1" applyFill="1"/>
    <xf numFmtId="0" fontId="11" fillId="7" borderId="5" xfId="4" applyFont="1" applyFill="1" applyBorder="1"/>
    <xf numFmtId="0" fontId="11" fillId="7" borderId="3" xfId="4" applyFont="1" applyFill="1" applyBorder="1"/>
    <xf numFmtId="0" fontId="11" fillId="7" borderId="2" xfId="4" applyFont="1" applyFill="1" applyBorder="1" applyAlignment="1">
      <alignment horizontal="center"/>
    </xf>
    <xf numFmtId="0" fontId="11" fillId="7" borderId="2" xfId="4" applyFont="1" applyFill="1" applyBorder="1" applyAlignment="1">
      <alignment horizontal="center" wrapText="1"/>
    </xf>
    <xf numFmtId="6" fontId="11" fillId="5" borderId="2" xfId="4" quotePrefix="1" applyNumberFormat="1" applyFont="1" applyFill="1" applyBorder="1" applyAlignment="1">
      <alignment horizontal="center"/>
    </xf>
    <xf numFmtId="0" fontId="11" fillId="5" borderId="2" xfId="4" applyFont="1" applyFill="1" applyBorder="1" applyAlignment="1">
      <alignment horizontal="center"/>
    </xf>
    <xf numFmtId="0" fontId="11" fillId="7" borderId="2" xfId="4" quotePrefix="1" applyFont="1" applyFill="1" applyBorder="1" applyAlignment="1">
      <alignment horizontal="center"/>
    </xf>
    <xf numFmtId="0" fontId="21" fillId="5" borderId="10" xfId="4" applyFont="1" applyFill="1" applyBorder="1" applyAlignment="1">
      <alignment horizontal="center"/>
    </xf>
    <xf numFmtId="0" fontId="21" fillId="5" borderId="9" xfId="4" applyFont="1" applyFill="1" applyBorder="1" applyAlignment="1">
      <alignment horizontal="center"/>
    </xf>
    <xf numFmtId="0" fontId="21" fillId="5" borderId="18" xfId="4" applyFont="1" applyFill="1" applyBorder="1" applyAlignment="1">
      <alignment horizontal="center"/>
    </xf>
    <xf numFmtId="0" fontId="21" fillId="5" borderId="0" xfId="4" applyFont="1" applyFill="1" applyBorder="1" applyAlignment="1">
      <alignment horizontal="left"/>
    </xf>
    <xf numFmtId="0" fontId="21" fillId="5" borderId="7" xfId="4" applyFont="1" applyFill="1" applyBorder="1"/>
    <xf numFmtId="0" fontId="21" fillId="4" borderId="18" xfId="4" applyFont="1" applyFill="1" applyBorder="1" applyAlignment="1">
      <alignment horizontal="center"/>
    </xf>
    <xf numFmtId="3" fontId="21" fillId="4" borderId="18" xfId="4" applyNumberFormat="1" applyFont="1" applyFill="1" applyBorder="1" applyAlignment="1">
      <alignment horizontal="right"/>
    </xf>
    <xf numFmtId="3" fontId="21" fillId="5" borderId="18" xfId="4" applyNumberFormat="1" applyFont="1" applyFill="1" applyBorder="1" applyAlignment="1">
      <alignment horizontal="center"/>
    </xf>
    <xf numFmtId="3" fontId="21" fillId="9" borderId="18" xfId="4" applyNumberFormat="1" applyFont="1" applyFill="1" applyBorder="1" applyAlignment="1">
      <alignment horizontal="right"/>
    </xf>
    <xf numFmtId="3" fontId="21" fillId="5" borderId="0" xfId="4" applyNumberFormat="1" applyFont="1" applyFill="1" applyBorder="1"/>
    <xf numFmtId="14" fontId="22" fillId="5" borderId="0" xfId="4" quotePrefix="1" applyNumberFormat="1" applyFont="1" applyFill="1" applyBorder="1" applyAlignment="1">
      <alignment horizontal="center"/>
    </xf>
    <xf numFmtId="0" fontId="21" fillId="5" borderId="7" xfId="4" applyFont="1" applyFill="1" applyBorder="1" applyAlignment="1">
      <alignment horizontal="left"/>
    </xf>
    <xf numFmtId="0" fontId="22" fillId="5" borderId="0" xfId="4" quotePrefix="1" applyFont="1" applyFill="1" applyBorder="1" applyAlignment="1">
      <alignment horizontal="center"/>
    </xf>
    <xf numFmtId="0" fontId="21" fillId="5" borderId="13" xfId="4" applyFont="1" applyFill="1" applyBorder="1"/>
    <xf numFmtId="0" fontId="22" fillId="5" borderId="11" xfId="4" quotePrefix="1" applyFont="1" applyFill="1" applyBorder="1" applyAlignment="1">
      <alignment horizontal="center"/>
    </xf>
    <xf numFmtId="0" fontId="21" fillId="5" borderId="1" xfId="4" applyFont="1" applyFill="1" applyBorder="1"/>
    <xf numFmtId="3" fontId="21" fillId="5" borderId="1" xfId="4" applyNumberFormat="1" applyFont="1" applyFill="1" applyBorder="1"/>
    <xf numFmtId="3" fontId="21" fillId="9" borderId="1" xfId="4" applyNumberFormat="1" applyFont="1" applyFill="1" applyBorder="1" applyAlignment="1">
      <alignment horizontal="right"/>
    </xf>
    <xf numFmtId="0" fontId="24" fillId="5" borderId="0" xfId="4" applyFont="1" applyFill="1"/>
    <xf numFmtId="0" fontId="25" fillId="5" borderId="0" xfId="4" applyFont="1" applyFill="1"/>
    <xf numFmtId="0" fontId="19" fillId="4" borderId="1" xfId="4" applyFill="1" applyBorder="1"/>
    <xf numFmtId="0" fontId="11" fillId="5" borderId="13" xfId="4" applyFont="1" applyFill="1" applyBorder="1"/>
    <xf numFmtId="0" fontId="19" fillId="5" borderId="11" xfId="4" applyFill="1" applyBorder="1"/>
    <xf numFmtId="0" fontId="21" fillId="5" borderId="10" xfId="4" applyFont="1" applyFill="1" applyBorder="1"/>
    <xf numFmtId="0" fontId="19" fillId="5" borderId="8" xfId="4" applyFill="1" applyBorder="1"/>
    <xf numFmtId="0" fontId="19" fillId="5" borderId="6" xfId="4" applyFill="1" applyBorder="1"/>
    <xf numFmtId="0" fontId="21" fillId="5" borderId="5" xfId="4" applyFont="1" applyFill="1" applyBorder="1"/>
    <xf numFmtId="0" fontId="19" fillId="5" borderId="3" xfId="4" applyFill="1" applyBorder="1"/>
    <xf numFmtId="0" fontId="4" fillId="0" borderId="0" xfId="0" applyFont="1" applyFill="1" applyBorder="1" applyAlignment="1">
      <alignment horizontal="left"/>
    </xf>
    <xf numFmtId="0" fontId="4" fillId="0" borderId="0" xfId="0" applyFont="1" applyBorder="1"/>
    <xf numFmtId="0" fontId="2" fillId="0" borderId="4" xfId="0" applyFont="1" applyBorder="1"/>
    <xf numFmtId="0" fontId="9" fillId="0" borderId="4" xfId="0" applyFont="1" applyBorder="1"/>
    <xf numFmtId="0" fontId="0" fillId="0" borderId="1" xfId="0" applyFill="1" applyBorder="1"/>
    <xf numFmtId="167" fontId="1" fillId="0" borderId="1" xfId="2" applyNumberFormat="1" applyFont="1" applyFill="1" applyBorder="1"/>
    <xf numFmtId="166" fontId="1" fillId="0" borderId="1" xfId="1" applyNumberFormat="1" applyFont="1" applyFill="1" applyBorder="1"/>
    <xf numFmtId="0" fontId="0" fillId="0" borderId="14" xfId="0" applyFill="1" applyBorder="1"/>
    <xf numFmtId="0" fontId="0" fillId="0" borderId="13" xfId="0" applyFill="1" applyBorder="1"/>
    <xf numFmtId="0" fontId="0" fillId="0" borderId="5" xfId="0" applyFill="1" applyBorder="1"/>
    <xf numFmtId="0" fontId="0" fillId="0" borderId="12" xfId="0" applyFill="1" applyBorder="1"/>
    <xf numFmtId="0" fontId="0" fillId="0" borderId="11" xfId="0" applyFill="1" applyBorder="1"/>
    <xf numFmtId="0" fontId="0" fillId="0" borderId="4" xfId="0" applyFill="1" applyBorder="1"/>
    <xf numFmtId="0" fontId="0" fillId="0" borderId="3" xfId="0" applyFill="1" applyBorder="1"/>
    <xf numFmtId="0" fontId="4" fillId="0" borderId="1" xfId="0" applyFont="1" applyFill="1" applyBorder="1"/>
    <xf numFmtId="0" fontId="0" fillId="0" borderId="1" xfId="0" applyFill="1" applyBorder="1" applyAlignment="1">
      <alignment horizontal="right"/>
    </xf>
    <xf numFmtId="164" fontId="0" fillId="0" borderId="0" xfId="1" applyNumberFormat="1" applyFont="1"/>
    <xf numFmtId="3" fontId="0" fillId="0" borderId="1" xfId="0" applyNumberFormat="1" applyFill="1" applyBorder="1"/>
    <xf numFmtId="167" fontId="0" fillId="0" borderId="0" xfId="0" applyNumberFormat="1"/>
    <xf numFmtId="167" fontId="0" fillId="0" borderId="12" xfId="0" applyNumberFormat="1" applyBorder="1"/>
    <xf numFmtId="1" fontId="0" fillId="0" borderId="0" xfId="0" applyNumberFormat="1"/>
    <xf numFmtId="9" fontId="4" fillId="0" borderId="1" xfId="0" applyNumberFormat="1" applyFont="1" applyFill="1" applyBorder="1"/>
    <xf numFmtId="0" fontId="2" fillId="0" borderId="4" xfId="0" applyFont="1" applyFill="1" applyBorder="1" applyAlignment="1">
      <alignment horizontal="center"/>
    </xf>
    <xf numFmtId="0" fontId="26" fillId="0" borderId="12" xfId="0" applyFont="1" applyBorder="1" applyAlignment="1">
      <alignment horizontal="center"/>
    </xf>
    <xf numFmtId="0" fontId="20" fillId="6" borderId="15" xfId="4" applyFont="1" applyFill="1" applyBorder="1" applyAlignment="1">
      <alignment horizontal="center" wrapText="1"/>
    </xf>
    <xf numFmtId="0" fontId="19" fillId="6" borderId="16" xfId="4" applyFill="1" applyBorder="1" applyAlignment="1">
      <alignment horizontal="center" wrapText="1"/>
    </xf>
    <xf numFmtId="0" fontId="19" fillId="6" borderId="17" xfId="4" applyFill="1" applyBorder="1" applyAlignment="1">
      <alignment horizontal="center" wrapText="1"/>
    </xf>
    <xf numFmtId="0" fontId="2" fillId="0" borderId="12" xfId="0" applyFont="1" applyBorder="1" applyAlignment="1">
      <alignment horizontal="center"/>
    </xf>
    <xf numFmtId="0" fontId="6" fillId="0" borderId="0" xfId="0" applyFont="1" applyFill="1" applyBorder="1"/>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0"/>
  <sheetViews>
    <sheetView tabSelected="1" topLeftCell="A16" workbookViewId="0">
      <selection activeCell="I43" sqref="I43"/>
    </sheetView>
  </sheetViews>
  <sheetFormatPr defaultRowHeight="15" x14ac:dyDescent="0.25"/>
  <cols>
    <col min="1" max="1" width="31.42578125" customWidth="1"/>
    <col min="2" max="2" width="10.28515625" bestFit="1" customWidth="1"/>
    <col min="9" max="9" width="108.28515625" customWidth="1"/>
    <col min="10" max="10" width="9.140625" style="23"/>
    <col min="19" max="19" width="9.140625" style="2" customWidth="1"/>
    <col min="257" max="257" width="31.42578125" customWidth="1"/>
    <col min="258" max="258" width="10.28515625" bestFit="1" customWidth="1"/>
    <col min="265" max="265" width="108.28515625" customWidth="1"/>
    <col min="275" max="275" width="9.140625" customWidth="1"/>
    <col min="513" max="513" width="31.42578125" customWidth="1"/>
    <col min="514" max="514" width="10.28515625" bestFit="1" customWidth="1"/>
    <col min="521" max="521" width="108.28515625" customWidth="1"/>
    <col min="531" max="531" width="9.140625" customWidth="1"/>
    <col min="769" max="769" width="31.42578125" customWidth="1"/>
    <col min="770" max="770" width="10.28515625" bestFit="1" customWidth="1"/>
    <col min="777" max="777" width="108.28515625" customWidth="1"/>
    <col min="787" max="787" width="9.140625" customWidth="1"/>
    <col min="1025" max="1025" width="31.42578125" customWidth="1"/>
    <col min="1026" max="1026" width="10.28515625" bestFit="1" customWidth="1"/>
    <col min="1033" max="1033" width="108.28515625" customWidth="1"/>
    <col min="1043" max="1043" width="9.140625" customWidth="1"/>
    <col min="1281" max="1281" width="31.42578125" customWidth="1"/>
    <col min="1282" max="1282" width="10.28515625" bestFit="1" customWidth="1"/>
    <col min="1289" max="1289" width="108.28515625" customWidth="1"/>
    <col min="1299" max="1299" width="9.140625" customWidth="1"/>
    <col min="1537" max="1537" width="31.42578125" customWidth="1"/>
    <col min="1538" max="1538" width="10.28515625" bestFit="1" customWidth="1"/>
    <col min="1545" max="1545" width="108.28515625" customWidth="1"/>
    <col min="1555" max="1555" width="9.140625" customWidth="1"/>
    <col min="1793" max="1793" width="31.42578125" customWidth="1"/>
    <col min="1794" max="1794" width="10.28515625" bestFit="1" customWidth="1"/>
    <col min="1801" max="1801" width="108.28515625" customWidth="1"/>
    <col min="1811" max="1811" width="9.140625" customWidth="1"/>
    <col min="2049" max="2049" width="31.42578125" customWidth="1"/>
    <col min="2050" max="2050" width="10.28515625" bestFit="1" customWidth="1"/>
    <col min="2057" max="2057" width="108.28515625" customWidth="1"/>
    <col min="2067" max="2067" width="9.140625" customWidth="1"/>
    <col min="2305" max="2305" width="31.42578125" customWidth="1"/>
    <col min="2306" max="2306" width="10.28515625" bestFit="1" customWidth="1"/>
    <col min="2313" max="2313" width="108.28515625" customWidth="1"/>
    <col min="2323" max="2323" width="9.140625" customWidth="1"/>
    <col min="2561" max="2561" width="31.42578125" customWidth="1"/>
    <col min="2562" max="2562" width="10.28515625" bestFit="1" customWidth="1"/>
    <col min="2569" max="2569" width="108.28515625" customWidth="1"/>
    <col min="2579" max="2579" width="9.140625" customWidth="1"/>
    <col min="2817" max="2817" width="31.42578125" customWidth="1"/>
    <col min="2818" max="2818" width="10.28515625" bestFit="1" customWidth="1"/>
    <col min="2825" max="2825" width="108.28515625" customWidth="1"/>
    <col min="2835" max="2835" width="9.140625" customWidth="1"/>
    <col min="3073" max="3073" width="31.42578125" customWidth="1"/>
    <col min="3074" max="3074" width="10.28515625" bestFit="1" customWidth="1"/>
    <col min="3081" max="3081" width="108.28515625" customWidth="1"/>
    <col min="3091" max="3091" width="9.140625" customWidth="1"/>
    <col min="3329" max="3329" width="31.42578125" customWidth="1"/>
    <col min="3330" max="3330" width="10.28515625" bestFit="1" customWidth="1"/>
    <col min="3337" max="3337" width="108.28515625" customWidth="1"/>
    <col min="3347" max="3347" width="9.140625" customWidth="1"/>
    <col min="3585" max="3585" width="31.42578125" customWidth="1"/>
    <col min="3586" max="3586" width="10.28515625" bestFit="1" customWidth="1"/>
    <col min="3593" max="3593" width="108.28515625" customWidth="1"/>
    <col min="3603" max="3603" width="9.140625" customWidth="1"/>
    <col min="3841" max="3841" width="31.42578125" customWidth="1"/>
    <col min="3842" max="3842" width="10.28515625" bestFit="1" customWidth="1"/>
    <col min="3849" max="3849" width="108.28515625" customWidth="1"/>
    <col min="3859" max="3859" width="9.140625" customWidth="1"/>
    <col min="4097" max="4097" width="31.42578125" customWidth="1"/>
    <col min="4098" max="4098" width="10.28515625" bestFit="1" customWidth="1"/>
    <col min="4105" max="4105" width="108.28515625" customWidth="1"/>
    <col min="4115" max="4115" width="9.140625" customWidth="1"/>
    <col min="4353" max="4353" width="31.42578125" customWidth="1"/>
    <col min="4354" max="4354" width="10.28515625" bestFit="1" customWidth="1"/>
    <col min="4361" max="4361" width="108.28515625" customWidth="1"/>
    <col min="4371" max="4371" width="9.140625" customWidth="1"/>
    <col min="4609" max="4609" width="31.42578125" customWidth="1"/>
    <col min="4610" max="4610" width="10.28515625" bestFit="1" customWidth="1"/>
    <col min="4617" max="4617" width="108.28515625" customWidth="1"/>
    <col min="4627" max="4627" width="9.140625" customWidth="1"/>
    <col min="4865" max="4865" width="31.42578125" customWidth="1"/>
    <col min="4866" max="4866" width="10.28515625" bestFit="1" customWidth="1"/>
    <col min="4873" max="4873" width="108.28515625" customWidth="1"/>
    <col min="4883" max="4883" width="9.140625" customWidth="1"/>
    <col min="5121" max="5121" width="31.42578125" customWidth="1"/>
    <col min="5122" max="5122" width="10.28515625" bestFit="1" customWidth="1"/>
    <col min="5129" max="5129" width="108.28515625" customWidth="1"/>
    <col min="5139" max="5139" width="9.140625" customWidth="1"/>
    <col min="5377" max="5377" width="31.42578125" customWidth="1"/>
    <col min="5378" max="5378" width="10.28515625" bestFit="1" customWidth="1"/>
    <col min="5385" max="5385" width="108.28515625" customWidth="1"/>
    <col min="5395" max="5395" width="9.140625" customWidth="1"/>
    <col min="5633" max="5633" width="31.42578125" customWidth="1"/>
    <col min="5634" max="5634" width="10.28515625" bestFit="1" customWidth="1"/>
    <col min="5641" max="5641" width="108.28515625" customWidth="1"/>
    <col min="5651" max="5651" width="9.140625" customWidth="1"/>
    <col min="5889" max="5889" width="31.42578125" customWidth="1"/>
    <col min="5890" max="5890" width="10.28515625" bestFit="1" customWidth="1"/>
    <col min="5897" max="5897" width="108.28515625" customWidth="1"/>
    <col min="5907" max="5907" width="9.140625" customWidth="1"/>
    <col min="6145" max="6145" width="31.42578125" customWidth="1"/>
    <col min="6146" max="6146" width="10.28515625" bestFit="1" customWidth="1"/>
    <col min="6153" max="6153" width="108.28515625" customWidth="1"/>
    <col min="6163" max="6163" width="9.140625" customWidth="1"/>
    <col min="6401" max="6401" width="31.42578125" customWidth="1"/>
    <col min="6402" max="6402" width="10.28515625" bestFit="1" customWidth="1"/>
    <col min="6409" max="6409" width="108.28515625" customWidth="1"/>
    <col min="6419" max="6419" width="9.140625" customWidth="1"/>
    <col min="6657" max="6657" width="31.42578125" customWidth="1"/>
    <col min="6658" max="6658" width="10.28515625" bestFit="1" customWidth="1"/>
    <col min="6665" max="6665" width="108.28515625" customWidth="1"/>
    <col min="6675" max="6675" width="9.140625" customWidth="1"/>
    <col min="6913" max="6913" width="31.42578125" customWidth="1"/>
    <col min="6914" max="6914" width="10.28515625" bestFit="1" customWidth="1"/>
    <col min="6921" max="6921" width="108.28515625" customWidth="1"/>
    <col min="6931" max="6931" width="9.140625" customWidth="1"/>
    <col min="7169" max="7169" width="31.42578125" customWidth="1"/>
    <col min="7170" max="7170" width="10.28515625" bestFit="1" customWidth="1"/>
    <col min="7177" max="7177" width="108.28515625" customWidth="1"/>
    <col min="7187" max="7187" width="9.140625" customWidth="1"/>
    <col min="7425" max="7425" width="31.42578125" customWidth="1"/>
    <col min="7426" max="7426" width="10.28515625" bestFit="1" customWidth="1"/>
    <col min="7433" max="7433" width="108.28515625" customWidth="1"/>
    <col min="7443" max="7443" width="9.140625" customWidth="1"/>
    <col min="7681" max="7681" width="31.42578125" customWidth="1"/>
    <col min="7682" max="7682" width="10.28515625" bestFit="1" customWidth="1"/>
    <col min="7689" max="7689" width="108.28515625" customWidth="1"/>
    <col min="7699" max="7699" width="9.140625" customWidth="1"/>
    <col min="7937" max="7937" width="31.42578125" customWidth="1"/>
    <col min="7938" max="7938" width="10.28515625" bestFit="1" customWidth="1"/>
    <col min="7945" max="7945" width="108.28515625" customWidth="1"/>
    <col min="7955" max="7955" width="9.140625" customWidth="1"/>
    <col min="8193" max="8193" width="31.42578125" customWidth="1"/>
    <col min="8194" max="8194" width="10.28515625" bestFit="1" customWidth="1"/>
    <col min="8201" max="8201" width="108.28515625" customWidth="1"/>
    <col min="8211" max="8211" width="9.140625" customWidth="1"/>
    <col min="8449" max="8449" width="31.42578125" customWidth="1"/>
    <col min="8450" max="8450" width="10.28515625" bestFit="1" customWidth="1"/>
    <col min="8457" max="8457" width="108.28515625" customWidth="1"/>
    <col min="8467" max="8467" width="9.140625" customWidth="1"/>
    <col min="8705" max="8705" width="31.42578125" customWidth="1"/>
    <col min="8706" max="8706" width="10.28515625" bestFit="1" customWidth="1"/>
    <col min="8713" max="8713" width="108.28515625" customWidth="1"/>
    <col min="8723" max="8723" width="9.140625" customWidth="1"/>
    <col min="8961" max="8961" width="31.42578125" customWidth="1"/>
    <col min="8962" max="8962" width="10.28515625" bestFit="1" customWidth="1"/>
    <col min="8969" max="8969" width="108.28515625" customWidth="1"/>
    <col min="8979" max="8979" width="9.140625" customWidth="1"/>
    <col min="9217" max="9217" width="31.42578125" customWidth="1"/>
    <col min="9218" max="9218" width="10.28515625" bestFit="1" customWidth="1"/>
    <col min="9225" max="9225" width="108.28515625" customWidth="1"/>
    <col min="9235" max="9235" width="9.140625" customWidth="1"/>
    <col min="9473" max="9473" width="31.42578125" customWidth="1"/>
    <col min="9474" max="9474" width="10.28515625" bestFit="1" customWidth="1"/>
    <col min="9481" max="9481" width="108.28515625" customWidth="1"/>
    <col min="9491" max="9491" width="9.140625" customWidth="1"/>
    <col min="9729" max="9729" width="31.42578125" customWidth="1"/>
    <col min="9730" max="9730" width="10.28515625" bestFit="1" customWidth="1"/>
    <col min="9737" max="9737" width="108.28515625" customWidth="1"/>
    <col min="9747" max="9747" width="9.140625" customWidth="1"/>
    <col min="9985" max="9985" width="31.42578125" customWidth="1"/>
    <col min="9986" max="9986" width="10.28515625" bestFit="1" customWidth="1"/>
    <col min="9993" max="9993" width="108.28515625" customWidth="1"/>
    <col min="10003" max="10003" width="9.140625" customWidth="1"/>
    <col min="10241" max="10241" width="31.42578125" customWidth="1"/>
    <col min="10242" max="10242" width="10.28515625" bestFit="1" customWidth="1"/>
    <col min="10249" max="10249" width="108.28515625" customWidth="1"/>
    <col min="10259" max="10259" width="9.140625" customWidth="1"/>
    <col min="10497" max="10497" width="31.42578125" customWidth="1"/>
    <col min="10498" max="10498" width="10.28515625" bestFit="1" customWidth="1"/>
    <col min="10505" max="10505" width="108.28515625" customWidth="1"/>
    <col min="10515" max="10515" width="9.140625" customWidth="1"/>
    <col min="10753" max="10753" width="31.42578125" customWidth="1"/>
    <col min="10754" max="10754" width="10.28515625" bestFit="1" customWidth="1"/>
    <col min="10761" max="10761" width="108.28515625" customWidth="1"/>
    <col min="10771" max="10771" width="9.140625" customWidth="1"/>
    <col min="11009" max="11009" width="31.42578125" customWidth="1"/>
    <col min="11010" max="11010" width="10.28515625" bestFit="1" customWidth="1"/>
    <col min="11017" max="11017" width="108.28515625" customWidth="1"/>
    <col min="11027" max="11027" width="9.140625" customWidth="1"/>
    <col min="11265" max="11265" width="31.42578125" customWidth="1"/>
    <col min="11266" max="11266" width="10.28515625" bestFit="1" customWidth="1"/>
    <col min="11273" max="11273" width="108.28515625" customWidth="1"/>
    <col min="11283" max="11283" width="9.140625" customWidth="1"/>
    <col min="11521" max="11521" width="31.42578125" customWidth="1"/>
    <col min="11522" max="11522" width="10.28515625" bestFit="1" customWidth="1"/>
    <col min="11529" max="11529" width="108.28515625" customWidth="1"/>
    <col min="11539" max="11539" width="9.140625" customWidth="1"/>
    <col min="11777" max="11777" width="31.42578125" customWidth="1"/>
    <col min="11778" max="11778" width="10.28515625" bestFit="1" customWidth="1"/>
    <col min="11785" max="11785" width="108.28515625" customWidth="1"/>
    <col min="11795" max="11795" width="9.140625" customWidth="1"/>
    <col min="12033" max="12033" width="31.42578125" customWidth="1"/>
    <col min="12034" max="12034" width="10.28515625" bestFit="1" customWidth="1"/>
    <col min="12041" max="12041" width="108.28515625" customWidth="1"/>
    <col min="12051" max="12051" width="9.140625" customWidth="1"/>
    <col min="12289" max="12289" width="31.42578125" customWidth="1"/>
    <col min="12290" max="12290" width="10.28515625" bestFit="1" customWidth="1"/>
    <col min="12297" max="12297" width="108.28515625" customWidth="1"/>
    <col min="12307" max="12307" width="9.140625" customWidth="1"/>
    <col min="12545" max="12545" width="31.42578125" customWidth="1"/>
    <col min="12546" max="12546" width="10.28515625" bestFit="1" customWidth="1"/>
    <col min="12553" max="12553" width="108.28515625" customWidth="1"/>
    <col min="12563" max="12563" width="9.140625" customWidth="1"/>
    <col min="12801" max="12801" width="31.42578125" customWidth="1"/>
    <col min="12802" max="12802" width="10.28515625" bestFit="1" customWidth="1"/>
    <col min="12809" max="12809" width="108.28515625" customWidth="1"/>
    <col min="12819" max="12819" width="9.140625" customWidth="1"/>
    <col min="13057" max="13057" width="31.42578125" customWidth="1"/>
    <col min="13058" max="13058" width="10.28515625" bestFit="1" customWidth="1"/>
    <col min="13065" max="13065" width="108.28515625" customWidth="1"/>
    <col min="13075" max="13075" width="9.140625" customWidth="1"/>
    <col min="13313" max="13313" width="31.42578125" customWidth="1"/>
    <col min="13314" max="13314" width="10.28515625" bestFit="1" customWidth="1"/>
    <col min="13321" max="13321" width="108.28515625" customWidth="1"/>
    <col min="13331" max="13331" width="9.140625" customWidth="1"/>
    <col min="13569" max="13569" width="31.42578125" customWidth="1"/>
    <col min="13570" max="13570" width="10.28515625" bestFit="1" customWidth="1"/>
    <col min="13577" max="13577" width="108.28515625" customWidth="1"/>
    <col min="13587" max="13587" width="9.140625" customWidth="1"/>
    <col min="13825" max="13825" width="31.42578125" customWidth="1"/>
    <col min="13826" max="13826" width="10.28515625" bestFit="1" customWidth="1"/>
    <col min="13833" max="13833" width="108.28515625" customWidth="1"/>
    <col min="13843" max="13843" width="9.140625" customWidth="1"/>
    <col min="14081" max="14081" width="31.42578125" customWidth="1"/>
    <col min="14082" max="14082" width="10.28515625" bestFit="1" customWidth="1"/>
    <col min="14089" max="14089" width="108.28515625" customWidth="1"/>
    <col min="14099" max="14099" width="9.140625" customWidth="1"/>
    <col min="14337" max="14337" width="31.42578125" customWidth="1"/>
    <col min="14338" max="14338" width="10.28515625" bestFit="1" customWidth="1"/>
    <col min="14345" max="14345" width="108.28515625" customWidth="1"/>
    <col min="14355" max="14355" width="9.140625" customWidth="1"/>
    <col min="14593" max="14593" width="31.42578125" customWidth="1"/>
    <col min="14594" max="14594" width="10.28515625" bestFit="1" customWidth="1"/>
    <col min="14601" max="14601" width="108.28515625" customWidth="1"/>
    <col min="14611" max="14611" width="9.140625" customWidth="1"/>
    <col min="14849" max="14849" width="31.42578125" customWidth="1"/>
    <col min="14850" max="14850" width="10.28515625" bestFit="1" customWidth="1"/>
    <col min="14857" max="14857" width="108.28515625" customWidth="1"/>
    <col min="14867" max="14867" width="9.140625" customWidth="1"/>
    <col min="15105" max="15105" width="31.42578125" customWidth="1"/>
    <col min="15106" max="15106" width="10.28515625" bestFit="1" customWidth="1"/>
    <col min="15113" max="15113" width="108.28515625" customWidth="1"/>
    <col min="15123" max="15123" width="9.140625" customWidth="1"/>
    <col min="15361" max="15361" width="31.42578125" customWidth="1"/>
    <col min="15362" max="15362" width="10.28515625" bestFit="1" customWidth="1"/>
    <col min="15369" max="15369" width="108.28515625" customWidth="1"/>
    <col min="15379" max="15379" width="9.140625" customWidth="1"/>
    <col min="15617" max="15617" width="31.42578125" customWidth="1"/>
    <col min="15618" max="15618" width="10.28515625" bestFit="1" customWidth="1"/>
    <col min="15625" max="15625" width="108.28515625" customWidth="1"/>
    <col min="15635" max="15635" width="9.140625" customWidth="1"/>
    <col min="15873" max="15873" width="31.42578125" customWidth="1"/>
    <col min="15874" max="15874" width="10.28515625" bestFit="1" customWidth="1"/>
    <col min="15881" max="15881" width="108.28515625" customWidth="1"/>
    <col min="15891" max="15891" width="9.140625" customWidth="1"/>
    <col min="16129" max="16129" width="31.42578125" customWidth="1"/>
    <col min="16130" max="16130" width="10.28515625" bestFit="1" customWidth="1"/>
    <col min="16137" max="16137" width="108.28515625" customWidth="1"/>
    <col min="16147" max="16147" width="9.140625" customWidth="1"/>
  </cols>
  <sheetData>
    <row r="1" spans="1:19" x14ac:dyDescent="0.25">
      <c r="A1" s="85" t="s">
        <v>175</v>
      </c>
      <c r="S1" s="83" t="s">
        <v>92</v>
      </c>
    </row>
    <row r="2" spans="1:19" x14ac:dyDescent="0.25">
      <c r="A2" s="85"/>
      <c r="S2" s="83"/>
    </row>
    <row r="3" spans="1:19" x14ac:dyDescent="0.25">
      <c r="A3" s="85" t="s">
        <v>176</v>
      </c>
      <c r="B3" s="60" t="s">
        <v>2</v>
      </c>
      <c r="I3" s="52"/>
      <c r="J3"/>
      <c r="S3" s="83"/>
    </row>
    <row r="4" spans="1:19" x14ac:dyDescent="0.25">
      <c r="A4" s="85"/>
      <c r="J4" s="136"/>
      <c r="S4" s="83">
        <v>1</v>
      </c>
    </row>
    <row r="5" spans="1:19" x14ac:dyDescent="0.25">
      <c r="A5" s="52" t="s">
        <v>91</v>
      </c>
      <c r="B5" s="84"/>
      <c r="S5" s="83">
        <v>2</v>
      </c>
    </row>
    <row r="6" spans="1:19" x14ac:dyDescent="0.25">
      <c r="A6" s="52" t="s">
        <v>90</v>
      </c>
      <c r="B6" s="82"/>
      <c r="C6" s="81"/>
      <c r="D6" s="81"/>
      <c r="E6" s="81"/>
      <c r="F6" s="81"/>
      <c r="G6" s="81"/>
      <c r="H6" s="80"/>
      <c r="S6" s="79"/>
    </row>
    <row r="7" spans="1:19" x14ac:dyDescent="0.25">
      <c r="A7" s="52" t="s">
        <v>89</v>
      </c>
      <c r="B7" s="78"/>
      <c r="C7" s="77"/>
      <c r="D7" s="77"/>
      <c r="E7" s="77"/>
      <c r="F7" s="77"/>
      <c r="G7" s="77"/>
      <c r="H7" s="76"/>
      <c r="S7" s="2" t="s">
        <v>54</v>
      </c>
    </row>
    <row r="8" spans="1:19" x14ac:dyDescent="0.25">
      <c r="A8" s="52"/>
      <c r="S8" s="2" t="s">
        <v>88</v>
      </c>
    </row>
    <row r="9" spans="1:19" ht="15.75" x14ac:dyDescent="0.25">
      <c r="B9" s="159" t="s">
        <v>177</v>
      </c>
      <c r="C9" s="159"/>
      <c r="D9" s="159"/>
      <c r="E9" s="159"/>
      <c r="F9" s="159"/>
      <c r="G9" s="159"/>
      <c r="H9" s="159"/>
      <c r="S9" s="2" t="s">
        <v>85</v>
      </c>
    </row>
    <row r="10" spans="1:19" x14ac:dyDescent="0.25">
      <c r="S10" s="2" t="s">
        <v>84</v>
      </c>
    </row>
    <row r="11" spans="1:19" x14ac:dyDescent="0.25">
      <c r="C11" s="75" t="s">
        <v>83</v>
      </c>
      <c r="D11" s="74" t="s">
        <v>82</v>
      </c>
      <c r="E11" s="74" t="s">
        <v>81</v>
      </c>
      <c r="F11" s="74" t="s">
        <v>80</v>
      </c>
      <c r="G11" s="74" t="s">
        <v>79</v>
      </c>
      <c r="H11" s="74" t="s">
        <v>78</v>
      </c>
      <c r="S11" s="2" t="s">
        <v>76</v>
      </c>
    </row>
    <row r="12" spans="1:19" x14ac:dyDescent="0.25">
      <c r="C12" s="73" t="s">
        <v>75</v>
      </c>
      <c r="D12" s="71" t="s">
        <v>74</v>
      </c>
      <c r="E12" s="71" t="s">
        <v>73</v>
      </c>
      <c r="F12" s="71" t="s">
        <v>72</v>
      </c>
      <c r="G12" s="71" t="s">
        <v>197</v>
      </c>
      <c r="H12" s="71" t="s">
        <v>199</v>
      </c>
    </row>
    <row r="13" spans="1:19" x14ac:dyDescent="0.25">
      <c r="A13" s="33" t="s">
        <v>71</v>
      </c>
      <c r="C13" s="70"/>
      <c r="D13" s="61"/>
      <c r="E13" s="61"/>
      <c r="F13" s="61"/>
      <c r="G13" s="61"/>
      <c r="H13" s="61"/>
    </row>
    <row r="14" spans="1:19" x14ac:dyDescent="0.25">
      <c r="A14" t="s">
        <v>69</v>
      </c>
      <c r="B14" t="s">
        <v>68</v>
      </c>
      <c r="C14" s="43"/>
      <c r="D14" s="7">
        <v>0</v>
      </c>
      <c r="E14" s="7">
        <f>+D14</f>
        <v>0</v>
      </c>
      <c r="F14" s="7">
        <f t="shared" ref="F14:G14" si="0">+E14</f>
        <v>0</v>
      </c>
      <c r="G14" s="7">
        <f t="shared" si="0"/>
        <v>0</v>
      </c>
      <c r="H14" s="7">
        <f>+G14</f>
        <v>0</v>
      </c>
    </row>
    <row r="15" spans="1:19" x14ac:dyDescent="0.25">
      <c r="B15" t="s">
        <v>67</v>
      </c>
      <c r="C15" s="43"/>
      <c r="D15" s="7">
        <v>0</v>
      </c>
      <c r="E15" s="7">
        <f>+D15</f>
        <v>0</v>
      </c>
      <c r="F15" s="7">
        <f t="shared" ref="F15:G15" si="1">+E15</f>
        <v>0</v>
      </c>
      <c r="G15" s="7">
        <f t="shared" si="1"/>
        <v>0</v>
      </c>
      <c r="H15" s="7">
        <f>+G15</f>
        <v>0</v>
      </c>
    </row>
    <row r="16" spans="1:19" x14ac:dyDescent="0.25">
      <c r="B16" s="52" t="s">
        <v>64</v>
      </c>
      <c r="C16" s="66"/>
      <c r="D16" s="65">
        <f>SUM(D14:D15)</f>
        <v>0</v>
      </c>
      <c r="E16" s="65">
        <f>SUM(E14:E15)</f>
        <v>0</v>
      </c>
      <c r="F16" s="65">
        <f>SUM(F14:F15)</f>
        <v>0</v>
      </c>
      <c r="G16" s="65">
        <f>SUM(G14:G15)</f>
        <v>0</v>
      </c>
      <c r="H16" s="65">
        <f>SUM(H14:H15)</f>
        <v>0</v>
      </c>
      <c r="S16" s="2" t="s">
        <v>36</v>
      </c>
    </row>
    <row r="17" spans="1:19" x14ac:dyDescent="0.25">
      <c r="S17" s="2" t="s">
        <v>33</v>
      </c>
    </row>
    <row r="18" spans="1:19" x14ac:dyDescent="0.25">
      <c r="A18" s="33" t="s">
        <v>61</v>
      </c>
      <c r="B18" t="s">
        <v>60</v>
      </c>
      <c r="D18" s="62"/>
      <c r="H18" t="s">
        <v>178</v>
      </c>
      <c r="S18" s="2" t="s">
        <v>31</v>
      </c>
    </row>
    <row r="19" spans="1:19" x14ac:dyDescent="0.25">
      <c r="B19" t="s">
        <v>59</v>
      </c>
      <c r="D19" s="62"/>
      <c r="S19" s="2" t="s">
        <v>29</v>
      </c>
    </row>
    <row r="21" spans="1:19" x14ac:dyDescent="0.25">
      <c r="A21" t="s">
        <v>55</v>
      </c>
      <c r="D21" s="7" t="s">
        <v>54</v>
      </c>
      <c r="S21" s="2" t="s">
        <v>198</v>
      </c>
    </row>
    <row r="22" spans="1:19" x14ac:dyDescent="0.25">
      <c r="A22" t="s">
        <v>52</v>
      </c>
      <c r="B22" t="s">
        <v>51</v>
      </c>
      <c r="D22" s="60">
        <v>1</v>
      </c>
      <c r="S22" s="2" t="s">
        <v>49</v>
      </c>
    </row>
    <row r="23" spans="1:19" x14ac:dyDescent="0.25">
      <c r="S23" s="2" t="s">
        <v>47</v>
      </c>
    </row>
    <row r="24" spans="1:19" x14ac:dyDescent="0.25">
      <c r="A24" t="s">
        <v>179</v>
      </c>
      <c r="D24" s="54" t="s">
        <v>43</v>
      </c>
      <c r="E24" s="10" t="s">
        <v>191</v>
      </c>
    </row>
    <row r="25" spans="1:19" x14ac:dyDescent="0.25">
      <c r="E25" s="10" t="s">
        <v>192</v>
      </c>
    </row>
    <row r="26" spans="1:19" x14ac:dyDescent="0.25">
      <c r="A26" s="33" t="s">
        <v>180</v>
      </c>
      <c r="S26" s="2" t="s">
        <v>39</v>
      </c>
    </row>
    <row r="27" spans="1:19" x14ac:dyDescent="0.25">
      <c r="A27" t="s">
        <v>37</v>
      </c>
      <c r="B27" s="4" t="s">
        <v>36</v>
      </c>
      <c r="C27" s="47">
        <v>0</v>
      </c>
      <c r="D27" s="47">
        <f t="shared" ref="D27:H30" si="2">+C27</f>
        <v>0</v>
      </c>
      <c r="E27" s="47">
        <f t="shared" si="2"/>
        <v>0</v>
      </c>
      <c r="F27" s="47">
        <f t="shared" si="2"/>
        <v>0</v>
      </c>
      <c r="G27" s="47">
        <f t="shared" si="2"/>
        <v>0</v>
      </c>
      <c r="H27" s="47">
        <f t="shared" si="2"/>
        <v>0</v>
      </c>
    </row>
    <row r="28" spans="1:19" x14ac:dyDescent="0.25">
      <c r="A28" t="s">
        <v>34</v>
      </c>
      <c r="B28" s="4" t="s">
        <v>33</v>
      </c>
      <c r="C28" s="47">
        <v>0</v>
      </c>
      <c r="D28" s="47">
        <f t="shared" si="2"/>
        <v>0</v>
      </c>
      <c r="E28" s="47">
        <f t="shared" si="2"/>
        <v>0</v>
      </c>
      <c r="F28" s="47">
        <f t="shared" si="2"/>
        <v>0</v>
      </c>
      <c r="G28" s="47">
        <f t="shared" si="2"/>
        <v>0</v>
      </c>
      <c r="H28" s="47">
        <f t="shared" si="2"/>
        <v>0</v>
      </c>
    </row>
    <row r="29" spans="1:19" x14ac:dyDescent="0.25">
      <c r="B29" s="4" t="s">
        <v>31</v>
      </c>
      <c r="C29" s="47">
        <v>0</v>
      </c>
      <c r="D29" s="47">
        <f t="shared" si="2"/>
        <v>0</v>
      </c>
      <c r="E29" s="47">
        <f t="shared" si="2"/>
        <v>0</v>
      </c>
      <c r="F29" s="47">
        <f t="shared" si="2"/>
        <v>0</v>
      </c>
      <c r="G29" s="47">
        <f t="shared" si="2"/>
        <v>0</v>
      </c>
      <c r="H29" s="47">
        <f t="shared" si="2"/>
        <v>0</v>
      </c>
    </row>
    <row r="30" spans="1:19" x14ac:dyDescent="0.25">
      <c r="B30" s="4" t="s">
        <v>29</v>
      </c>
      <c r="C30" s="47">
        <v>0</v>
      </c>
      <c r="D30" s="47">
        <f t="shared" si="2"/>
        <v>0</v>
      </c>
      <c r="E30" s="47">
        <f t="shared" si="2"/>
        <v>0</v>
      </c>
      <c r="F30" s="47">
        <f t="shared" si="2"/>
        <v>0</v>
      </c>
      <c r="G30" s="47">
        <f t="shared" si="2"/>
        <v>0</v>
      </c>
      <c r="H30" s="47">
        <f t="shared" si="2"/>
        <v>0</v>
      </c>
    </row>
    <row r="32" spans="1:19" x14ac:dyDescent="0.25">
      <c r="A32" s="33" t="s">
        <v>182</v>
      </c>
      <c r="C32" s="153">
        <f>+'Capital Expenditure'!F15</f>
        <v>0</v>
      </c>
      <c r="D32" s="10" t="s">
        <v>193</v>
      </c>
    </row>
    <row r="33" spans="1:19" x14ac:dyDescent="0.25">
      <c r="A33" s="33" t="s">
        <v>183</v>
      </c>
      <c r="C33" s="7">
        <v>0</v>
      </c>
      <c r="D33" s="7">
        <f>+C33</f>
        <v>0</v>
      </c>
      <c r="E33" s="7">
        <f>+D33</f>
        <v>0</v>
      </c>
      <c r="F33" s="7">
        <f>+E33</f>
        <v>0</v>
      </c>
      <c r="G33" s="7">
        <f>+F33</f>
        <v>0</v>
      </c>
      <c r="H33" s="7">
        <f>+G33</f>
        <v>0</v>
      </c>
    </row>
    <row r="35" spans="1:19" x14ac:dyDescent="0.25">
      <c r="A35" s="33" t="s">
        <v>185</v>
      </c>
      <c r="S35" s="45"/>
    </row>
    <row r="36" spans="1:19" x14ac:dyDescent="0.25">
      <c r="A36" t="s">
        <v>12</v>
      </c>
      <c r="C36" s="27"/>
      <c r="D36" s="27"/>
      <c r="E36" s="27"/>
      <c r="S36" s="42"/>
    </row>
    <row r="37" spans="1:19" x14ac:dyDescent="0.25">
      <c r="A37" t="s">
        <v>11</v>
      </c>
      <c r="C37" s="7">
        <v>0</v>
      </c>
      <c r="D37" s="7">
        <f>+C37</f>
        <v>0</v>
      </c>
      <c r="E37" s="7">
        <f>+D37</f>
        <v>0</v>
      </c>
      <c r="F37" s="7">
        <f>+E37</f>
        <v>0</v>
      </c>
      <c r="G37" s="7">
        <f>+F37</f>
        <v>0</v>
      </c>
      <c r="H37" s="7">
        <f>+G37</f>
        <v>0</v>
      </c>
    </row>
    <row r="38" spans="1:19" s="1" customFormat="1" x14ac:dyDescent="0.25">
      <c r="C38" s="43"/>
      <c r="D38" s="43"/>
      <c r="E38" s="43"/>
      <c r="F38" s="43"/>
      <c r="G38" s="43"/>
      <c r="H38" s="43"/>
      <c r="J38" s="43"/>
      <c r="S38" s="2"/>
    </row>
    <row r="39" spans="1:19" x14ac:dyDescent="0.25">
      <c r="A39" s="52" t="s">
        <v>200</v>
      </c>
      <c r="B39" t="s">
        <v>201</v>
      </c>
      <c r="C39" s="43"/>
      <c r="D39" s="7">
        <v>0</v>
      </c>
      <c r="E39" s="164" t="s">
        <v>202</v>
      </c>
      <c r="F39" s="43"/>
      <c r="G39" s="43"/>
      <c r="H39" s="43"/>
    </row>
    <row r="40" spans="1:19" x14ac:dyDescent="0.25">
      <c r="C40" s="27"/>
      <c r="D40" s="27"/>
      <c r="E40" s="27"/>
    </row>
    <row r="41" spans="1:19" x14ac:dyDescent="0.25">
      <c r="A41" s="10" t="s">
        <v>184</v>
      </c>
    </row>
    <row r="42" spans="1:19" x14ac:dyDescent="0.25">
      <c r="A42" s="32" t="s">
        <v>10</v>
      </c>
      <c r="B42" s="30"/>
      <c r="C42" s="31"/>
      <c r="D42" s="30"/>
      <c r="E42" s="30"/>
      <c r="F42" s="30"/>
      <c r="G42" s="30"/>
      <c r="H42" s="29"/>
    </row>
    <row r="43" spans="1:19" x14ac:dyDescent="0.25">
      <c r="A43" s="28" t="s">
        <v>181</v>
      </c>
      <c r="B43" s="23"/>
      <c r="C43" s="137"/>
      <c r="D43" s="23"/>
      <c r="E43" s="23"/>
      <c r="G43" s="23"/>
      <c r="H43" s="22"/>
    </row>
    <row r="44" spans="1:19" x14ac:dyDescent="0.25">
      <c r="A44" s="26"/>
      <c r="B44" s="138"/>
      <c r="C44" s="139"/>
      <c r="D44" s="138"/>
      <c r="E44" s="23"/>
      <c r="F44" s="138"/>
      <c r="G44" s="19"/>
      <c r="H44" s="18"/>
    </row>
    <row r="45" spans="1:19" x14ac:dyDescent="0.25">
      <c r="A45" s="21"/>
      <c r="B45" s="138" t="s">
        <v>8</v>
      </c>
      <c r="C45" s="20"/>
      <c r="D45" s="19"/>
      <c r="E45" s="19"/>
      <c r="F45" s="138" t="s">
        <v>7</v>
      </c>
      <c r="G45" s="19"/>
      <c r="H45" s="18"/>
    </row>
    <row r="50" spans="19:19" x14ac:dyDescent="0.25">
      <c r="S50" s="13"/>
    </row>
  </sheetData>
  <mergeCells count="1">
    <mergeCell ref="B9:H9"/>
  </mergeCells>
  <dataValidations count="4">
    <dataValidation type="list" allowBlank="1" showInputMessage="1" showErrorMessage="1" sqref="WVJ983047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formula1>$S$22:$S$24</formula1>
    </dataValidation>
    <dataValidation type="list" allowBlank="1" showInputMessage="1" showErrorMessage="1" sqref="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formula1>$S$7:$S$11</formula1>
    </dataValidation>
    <dataValidation type="list" allowBlank="1" showInputMessage="1" showErrorMessage="1" sqref="B5">
      <formula1>$S$21:$S$23</formula1>
    </dataValidation>
    <dataValidation type="list" allowBlank="1" showInputMessage="1" showErrorMessage="1" sqref="D22">
      <formula1>$S$4:$S$5</formula1>
    </dataValidation>
  </dataValidations>
  <pageMargins left="0.70866141732283472" right="0.70866141732283472" top="0.74803149606299213" bottom="0.74803149606299213" header="0.31496062992125984" footer="0.31496062992125984"/>
  <pageSetup paperSize="9" scale="9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CB87"/>
  <sheetViews>
    <sheetView showGridLines="0" zoomScaleNormal="100" workbookViewId="0">
      <selection activeCell="M4" sqref="M4"/>
    </sheetView>
  </sheetViews>
  <sheetFormatPr defaultRowHeight="12.75" outlineLevelCol="1" x14ac:dyDescent="0.2"/>
  <cols>
    <col min="1" max="1" width="2.28515625" style="87" customWidth="1"/>
    <col min="2" max="3" width="9.140625" style="87"/>
    <col min="4" max="4" width="15.85546875" style="87" customWidth="1"/>
    <col min="5" max="5" width="10.85546875" style="87" customWidth="1"/>
    <col min="6" max="6" width="9.140625" style="87"/>
    <col min="7" max="7" width="0" style="87" hidden="1" customWidth="1"/>
    <col min="8" max="8" width="6.28515625" style="87" hidden="1" customWidth="1"/>
    <col min="9" max="24" width="6.28515625" style="87" customWidth="1"/>
    <col min="25" max="67" width="6.28515625" style="87" hidden="1" customWidth="1" outlineLevel="1"/>
    <col min="68" max="69" width="5.85546875" style="87" hidden="1" customWidth="1" outlineLevel="1"/>
    <col min="70" max="70" width="6.28515625" style="87" customWidth="1" collapsed="1"/>
    <col min="71" max="71" width="6.28515625" style="87" hidden="1" customWidth="1"/>
    <col min="72" max="80" width="6.28515625" style="87" customWidth="1"/>
    <col min="81" max="16384" width="9.140625" style="87"/>
  </cols>
  <sheetData>
    <row r="1" spans="2:80" ht="13.5" thickBot="1" x14ac:dyDescent="0.25">
      <c r="B1" s="86"/>
      <c r="C1" s="86"/>
      <c r="D1" s="86"/>
      <c r="E1" s="86"/>
    </row>
    <row r="2" spans="2:80" ht="18.75" customHeight="1" thickBot="1" x14ac:dyDescent="0.3">
      <c r="B2" s="160" t="s">
        <v>194</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2"/>
      <c r="BQ2" s="88"/>
      <c r="BR2" s="89"/>
    </row>
    <row r="3" spans="2:80" x14ac:dyDescent="0.2">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row>
    <row r="4" spans="2:80" s="100" customFormat="1" x14ac:dyDescent="0.2">
      <c r="B4" s="91"/>
      <c r="C4" s="92"/>
      <c r="D4" s="93"/>
      <c r="E4" s="94" t="s">
        <v>93</v>
      </c>
      <c r="F4" s="95"/>
      <c r="G4" s="96"/>
      <c r="H4" s="95"/>
      <c r="I4" s="93" t="str">
        <f>+Output!D9</f>
        <v>17/18</v>
      </c>
      <c r="J4" s="93" t="str">
        <f>+Output!E9</f>
        <v>18/19</v>
      </c>
      <c r="K4" s="93" t="str">
        <f>+Output!F9</f>
        <v>19/20</v>
      </c>
      <c r="L4" s="93" t="str">
        <f>+Output!G9</f>
        <v>20/21</v>
      </c>
      <c r="M4" s="93" t="str">
        <f>+Output!H9</f>
        <v>21/22</v>
      </c>
      <c r="N4" s="93"/>
      <c r="O4" s="93"/>
      <c r="P4" s="93"/>
      <c r="Q4" s="93"/>
      <c r="R4" s="93"/>
      <c r="S4" s="93"/>
      <c r="T4" s="93"/>
      <c r="U4" s="93"/>
      <c r="V4" s="93"/>
      <c r="W4" s="93"/>
      <c r="X4" s="93"/>
      <c r="Y4" s="93"/>
      <c r="Z4" s="93"/>
      <c r="AA4" s="93"/>
      <c r="AB4" s="93"/>
      <c r="AC4" s="93"/>
      <c r="AD4" s="93"/>
      <c r="AE4" s="93"/>
      <c r="AF4" s="93"/>
      <c r="AG4" s="93"/>
      <c r="AH4" s="93"/>
      <c r="AI4" s="93"/>
      <c r="AJ4" s="93"/>
      <c r="AK4" s="93"/>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8"/>
      <c r="BT4" s="98"/>
      <c r="BU4" s="98"/>
      <c r="BV4" s="98"/>
      <c r="BW4" s="99"/>
      <c r="BX4" s="99"/>
      <c r="BY4" s="99"/>
      <c r="BZ4" s="99"/>
      <c r="CA4" s="99"/>
      <c r="CB4" s="99"/>
    </row>
    <row r="5" spans="2:80" s="86" customFormat="1" ht="26.25" customHeight="1" x14ac:dyDescent="0.2">
      <c r="B5" s="101" t="s">
        <v>94</v>
      </c>
      <c r="C5" s="102"/>
      <c r="D5" s="103" t="s">
        <v>95</v>
      </c>
      <c r="E5" s="104" t="s">
        <v>96</v>
      </c>
      <c r="F5" s="105" t="s">
        <v>97</v>
      </c>
      <c r="G5" s="106" t="s">
        <v>77</v>
      </c>
      <c r="H5" s="106" t="s">
        <v>77</v>
      </c>
      <c r="I5" s="107">
        <v>1</v>
      </c>
      <c r="J5" s="107">
        <v>2</v>
      </c>
      <c r="K5" s="107">
        <v>3</v>
      </c>
      <c r="L5" s="107">
        <v>4</v>
      </c>
      <c r="M5" s="107">
        <v>5</v>
      </c>
      <c r="N5" s="107">
        <v>6</v>
      </c>
      <c r="O5" s="107">
        <v>7</v>
      </c>
      <c r="P5" s="107">
        <v>8</v>
      </c>
      <c r="Q5" s="107">
        <v>9</v>
      </c>
      <c r="R5" s="107">
        <v>10</v>
      </c>
      <c r="S5" s="107">
        <v>11</v>
      </c>
      <c r="T5" s="107">
        <v>12</v>
      </c>
      <c r="U5" s="107">
        <v>13</v>
      </c>
      <c r="V5" s="107">
        <v>14</v>
      </c>
      <c r="W5" s="107">
        <v>15</v>
      </c>
      <c r="X5" s="107">
        <v>16</v>
      </c>
      <c r="Y5" s="107">
        <v>17</v>
      </c>
      <c r="Z5" s="107">
        <v>18</v>
      </c>
      <c r="AA5" s="107">
        <v>19</v>
      </c>
      <c r="AB5" s="107">
        <v>20</v>
      </c>
      <c r="AC5" s="107">
        <v>21</v>
      </c>
      <c r="AD5" s="107">
        <v>22</v>
      </c>
      <c r="AE5" s="107">
        <v>23</v>
      </c>
      <c r="AF5" s="107">
        <v>24</v>
      </c>
      <c r="AG5" s="107">
        <v>25</v>
      </c>
      <c r="AH5" s="107">
        <v>26</v>
      </c>
      <c r="AI5" s="107">
        <v>27</v>
      </c>
      <c r="AJ5" s="107">
        <v>28</v>
      </c>
      <c r="AK5" s="107">
        <v>29</v>
      </c>
      <c r="AL5" s="107">
        <v>30</v>
      </c>
      <c r="AM5" s="107">
        <v>31</v>
      </c>
      <c r="AN5" s="107">
        <v>32</v>
      </c>
      <c r="AO5" s="107">
        <v>33</v>
      </c>
      <c r="AP5" s="107">
        <v>34</v>
      </c>
      <c r="AQ5" s="107">
        <v>35</v>
      </c>
      <c r="AR5" s="107">
        <v>36</v>
      </c>
      <c r="AS5" s="107">
        <v>37</v>
      </c>
      <c r="AT5" s="107">
        <v>38</v>
      </c>
      <c r="AU5" s="107">
        <v>39</v>
      </c>
      <c r="AV5" s="107">
        <v>40</v>
      </c>
      <c r="AW5" s="107">
        <v>41</v>
      </c>
      <c r="AX5" s="107">
        <v>42</v>
      </c>
      <c r="AY5" s="107">
        <v>43</v>
      </c>
      <c r="AZ5" s="107">
        <v>44</v>
      </c>
      <c r="BA5" s="107">
        <v>45</v>
      </c>
      <c r="BB5" s="107">
        <v>46</v>
      </c>
      <c r="BC5" s="107">
        <v>47</v>
      </c>
      <c r="BD5" s="107">
        <v>48</v>
      </c>
      <c r="BE5" s="107">
        <v>49</v>
      </c>
      <c r="BF5" s="107">
        <v>50</v>
      </c>
      <c r="BG5" s="107">
        <v>51</v>
      </c>
      <c r="BH5" s="107">
        <v>52</v>
      </c>
      <c r="BI5" s="107">
        <v>53</v>
      </c>
      <c r="BJ5" s="107">
        <v>54</v>
      </c>
      <c r="BK5" s="107">
        <v>55</v>
      </c>
      <c r="BL5" s="107">
        <v>56</v>
      </c>
      <c r="BM5" s="107">
        <v>57</v>
      </c>
      <c r="BN5" s="107">
        <v>58</v>
      </c>
      <c r="BO5" s="107">
        <v>59</v>
      </c>
      <c r="BP5" s="107">
        <v>60</v>
      </c>
      <c r="BQ5" s="107">
        <v>61</v>
      </c>
      <c r="BR5" s="103" t="s">
        <v>64</v>
      </c>
      <c r="BS5" s="86" t="s">
        <v>98</v>
      </c>
    </row>
    <row r="6" spans="2:80" s="100" customFormat="1" hidden="1" x14ac:dyDescent="0.2">
      <c r="B6" s="108" t="s">
        <v>99</v>
      </c>
      <c r="C6" s="109"/>
      <c r="D6" s="95"/>
      <c r="E6" s="110"/>
      <c r="F6" s="110"/>
      <c r="G6" s="110"/>
      <c r="H6" s="110"/>
      <c r="I6" s="110">
        <v>1</v>
      </c>
      <c r="J6" s="110">
        <v>2</v>
      </c>
      <c r="K6" s="110">
        <v>3</v>
      </c>
      <c r="L6" s="110">
        <v>4</v>
      </c>
      <c r="M6" s="110">
        <v>5</v>
      </c>
      <c r="N6" s="110">
        <v>6</v>
      </c>
      <c r="O6" s="110">
        <v>7</v>
      </c>
      <c r="P6" s="110">
        <v>8</v>
      </c>
      <c r="Q6" s="110">
        <v>9</v>
      </c>
      <c r="R6" s="110">
        <v>10</v>
      </c>
      <c r="S6" s="110">
        <v>11</v>
      </c>
      <c r="T6" s="110">
        <v>12</v>
      </c>
      <c r="U6" s="110">
        <v>13</v>
      </c>
      <c r="V6" s="110">
        <v>14</v>
      </c>
      <c r="W6" s="110">
        <v>15</v>
      </c>
      <c r="X6" s="110">
        <v>16</v>
      </c>
      <c r="Y6" s="110">
        <v>17</v>
      </c>
      <c r="Z6" s="110">
        <v>18</v>
      </c>
      <c r="AA6" s="110">
        <v>19</v>
      </c>
      <c r="AB6" s="110">
        <v>20</v>
      </c>
      <c r="AC6" s="110">
        <v>21</v>
      </c>
      <c r="AD6" s="110">
        <v>22</v>
      </c>
      <c r="AE6" s="110">
        <v>23</v>
      </c>
      <c r="AF6" s="110">
        <v>24</v>
      </c>
      <c r="AG6" s="110">
        <v>25</v>
      </c>
      <c r="AH6" s="110">
        <v>26</v>
      </c>
      <c r="AI6" s="110">
        <v>27</v>
      </c>
      <c r="AJ6" s="110">
        <v>28</v>
      </c>
      <c r="AK6" s="110">
        <v>29</v>
      </c>
      <c r="AL6" s="110">
        <v>30</v>
      </c>
      <c r="AM6" s="110">
        <v>31</v>
      </c>
      <c r="AN6" s="110">
        <v>31</v>
      </c>
      <c r="AO6" s="110">
        <v>33</v>
      </c>
      <c r="AP6" s="110">
        <v>34</v>
      </c>
      <c r="AQ6" s="110">
        <v>35</v>
      </c>
      <c r="AR6" s="110">
        <v>36</v>
      </c>
      <c r="AS6" s="110">
        <v>37</v>
      </c>
      <c r="AT6" s="110">
        <v>38</v>
      </c>
      <c r="AU6" s="110">
        <v>39</v>
      </c>
      <c r="AV6" s="110">
        <v>40</v>
      </c>
      <c r="AW6" s="110">
        <v>41</v>
      </c>
      <c r="AX6" s="110">
        <v>42</v>
      </c>
      <c r="AY6" s="110">
        <v>43</v>
      </c>
      <c r="AZ6" s="110">
        <v>44</v>
      </c>
      <c r="BA6" s="110">
        <v>45</v>
      </c>
      <c r="BB6" s="110">
        <v>46</v>
      </c>
      <c r="BC6" s="110">
        <v>47</v>
      </c>
      <c r="BD6" s="110">
        <v>48</v>
      </c>
      <c r="BE6" s="110">
        <v>49</v>
      </c>
      <c r="BF6" s="110">
        <v>50</v>
      </c>
      <c r="BG6" s="110">
        <v>51</v>
      </c>
      <c r="BH6" s="110">
        <v>52</v>
      </c>
      <c r="BI6" s="110">
        <v>53</v>
      </c>
      <c r="BJ6" s="110">
        <v>54</v>
      </c>
      <c r="BK6" s="110">
        <v>55</v>
      </c>
      <c r="BL6" s="110">
        <v>56</v>
      </c>
      <c r="BM6" s="110">
        <v>57</v>
      </c>
      <c r="BN6" s="110">
        <v>58</v>
      </c>
      <c r="BO6" s="110">
        <v>59</v>
      </c>
      <c r="BP6" s="110">
        <v>60</v>
      </c>
      <c r="BQ6" s="110"/>
      <c r="BR6" s="110"/>
      <c r="BS6" s="98"/>
      <c r="BT6" s="98"/>
      <c r="BU6" s="98"/>
      <c r="BV6" s="98"/>
      <c r="BW6" s="99"/>
      <c r="BX6" s="99"/>
      <c r="BY6" s="99"/>
      <c r="BZ6" s="99"/>
      <c r="CA6" s="99"/>
      <c r="CB6" s="99"/>
    </row>
    <row r="7" spans="2:80" s="100" customFormat="1" hidden="1" x14ac:dyDescent="0.2">
      <c r="B7" s="111" t="s">
        <v>100</v>
      </c>
      <c r="C7" s="98"/>
      <c r="D7" s="110"/>
      <c r="E7" s="110"/>
      <c r="F7" s="110"/>
      <c r="G7" s="110"/>
      <c r="H7" s="110"/>
      <c r="I7" s="110">
        <v>1</v>
      </c>
      <c r="J7" s="110">
        <v>2</v>
      </c>
      <c r="K7" s="110">
        <v>3</v>
      </c>
      <c r="L7" s="110">
        <v>4</v>
      </c>
      <c r="M7" s="110">
        <v>5</v>
      </c>
      <c r="N7" s="110">
        <v>6</v>
      </c>
      <c r="O7" s="110">
        <v>7</v>
      </c>
      <c r="P7" s="110">
        <v>8</v>
      </c>
      <c r="Q7" s="110">
        <v>9</v>
      </c>
      <c r="R7" s="110">
        <v>10</v>
      </c>
      <c r="S7" s="110">
        <v>11</v>
      </c>
      <c r="T7" s="110">
        <v>12</v>
      </c>
      <c r="U7" s="110">
        <v>13</v>
      </c>
      <c r="V7" s="110">
        <v>14</v>
      </c>
      <c r="W7" s="110">
        <v>15</v>
      </c>
      <c r="X7" s="110">
        <v>16</v>
      </c>
      <c r="Y7" s="110">
        <v>17</v>
      </c>
      <c r="Z7" s="110">
        <v>18</v>
      </c>
      <c r="AA7" s="110">
        <v>19</v>
      </c>
      <c r="AB7" s="110">
        <v>20</v>
      </c>
      <c r="AC7" s="110">
        <v>21</v>
      </c>
      <c r="AD7" s="110">
        <v>22</v>
      </c>
      <c r="AE7" s="110">
        <v>23</v>
      </c>
      <c r="AF7" s="110">
        <v>24</v>
      </c>
      <c r="AG7" s="110">
        <v>25</v>
      </c>
      <c r="AH7" s="110">
        <v>26</v>
      </c>
      <c r="AI7" s="110">
        <v>27</v>
      </c>
      <c r="AJ7" s="110">
        <v>28</v>
      </c>
      <c r="AK7" s="110">
        <v>29</v>
      </c>
      <c r="AL7" s="110">
        <v>30</v>
      </c>
      <c r="AM7" s="110">
        <v>31</v>
      </c>
      <c r="AN7" s="110">
        <v>31</v>
      </c>
      <c r="AO7" s="110">
        <v>33</v>
      </c>
      <c r="AP7" s="110">
        <v>34</v>
      </c>
      <c r="AQ7" s="110">
        <v>35</v>
      </c>
      <c r="AR7" s="110">
        <v>36</v>
      </c>
      <c r="AS7" s="110">
        <v>37</v>
      </c>
      <c r="AT7" s="110">
        <v>38</v>
      </c>
      <c r="AU7" s="110">
        <v>39</v>
      </c>
      <c r="AV7" s="110">
        <v>40</v>
      </c>
      <c r="AW7" s="110">
        <v>41</v>
      </c>
      <c r="AX7" s="110">
        <v>42</v>
      </c>
      <c r="AY7" s="110">
        <v>43</v>
      </c>
      <c r="AZ7" s="110">
        <v>44</v>
      </c>
      <c r="BA7" s="110">
        <v>45</v>
      </c>
      <c r="BB7" s="110">
        <v>46</v>
      </c>
      <c r="BC7" s="110">
        <v>47</v>
      </c>
      <c r="BD7" s="110">
        <v>48</v>
      </c>
      <c r="BE7" s="110">
        <v>49</v>
      </c>
      <c r="BF7" s="110">
        <v>50</v>
      </c>
      <c r="BG7" s="110">
        <v>51</v>
      </c>
      <c r="BH7" s="110">
        <v>52</v>
      </c>
      <c r="BI7" s="110">
        <v>53</v>
      </c>
      <c r="BJ7" s="110">
        <v>54</v>
      </c>
      <c r="BK7" s="110">
        <v>55</v>
      </c>
      <c r="BL7" s="110">
        <v>56</v>
      </c>
      <c r="BM7" s="110">
        <v>57</v>
      </c>
      <c r="BN7" s="110">
        <v>58</v>
      </c>
      <c r="BO7" s="110">
        <v>59</v>
      </c>
      <c r="BP7" s="110">
        <v>60</v>
      </c>
      <c r="BQ7" s="110"/>
      <c r="BR7" s="110"/>
      <c r="BS7" s="98"/>
      <c r="BT7" s="98"/>
      <c r="BU7" s="98"/>
      <c r="BV7" s="98"/>
      <c r="BW7" s="99"/>
      <c r="BX7" s="99"/>
      <c r="BY7" s="99"/>
      <c r="BZ7" s="99"/>
      <c r="CA7" s="99"/>
      <c r="CB7" s="99"/>
    </row>
    <row r="8" spans="2:80" s="100" customFormat="1" x14ac:dyDescent="0.2">
      <c r="B8" s="112" t="s">
        <v>101</v>
      </c>
      <c r="C8" s="98"/>
      <c r="D8" s="110">
        <v>60</v>
      </c>
      <c r="E8" s="113">
        <v>1</v>
      </c>
      <c r="F8" s="114">
        <v>0</v>
      </c>
      <c r="G8" s="114"/>
      <c r="H8" s="115"/>
      <c r="I8" s="116">
        <f t="shared" ref="I8:I13" si="0">SUM($F8/$D8)/12*SUM(13-$E8)</f>
        <v>0</v>
      </c>
      <c r="J8" s="116">
        <f t="shared" ref="J8:Y12" si="1">SUM($F8/$D8)</f>
        <v>0</v>
      </c>
      <c r="K8" s="116">
        <f t="shared" si="1"/>
        <v>0</v>
      </c>
      <c r="L8" s="116">
        <f t="shared" si="1"/>
        <v>0</v>
      </c>
      <c r="M8" s="116">
        <f t="shared" si="1"/>
        <v>0</v>
      </c>
      <c r="N8" s="116">
        <f t="shared" si="1"/>
        <v>0</v>
      </c>
      <c r="O8" s="116">
        <f t="shared" si="1"/>
        <v>0</v>
      </c>
      <c r="P8" s="116">
        <f t="shared" si="1"/>
        <v>0</v>
      </c>
      <c r="Q8" s="116">
        <f t="shared" si="1"/>
        <v>0</v>
      </c>
      <c r="R8" s="116">
        <f t="shared" si="1"/>
        <v>0</v>
      </c>
      <c r="S8" s="116">
        <f t="shared" si="1"/>
        <v>0</v>
      </c>
      <c r="T8" s="116">
        <f t="shared" si="1"/>
        <v>0</v>
      </c>
      <c r="U8" s="116">
        <f t="shared" si="1"/>
        <v>0</v>
      </c>
      <c r="V8" s="116">
        <f t="shared" si="1"/>
        <v>0</v>
      </c>
      <c r="W8" s="116">
        <f t="shared" si="1"/>
        <v>0</v>
      </c>
      <c r="X8" s="116">
        <f t="shared" si="1"/>
        <v>0</v>
      </c>
      <c r="Y8" s="116">
        <f t="shared" si="1"/>
        <v>0</v>
      </c>
      <c r="Z8" s="116">
        <f t="shared" ref="Z8:AO10" si="2">SUM($F8/$D8)</f>
        <v>0</v>
      </c>
      <c r="AA8" s="116">
        <f t="shared" si="2"/>
        <v>0</v>
      </c>
      <c r="AB8" s="116">
        <f t="shared" si="2"/>
        <v>0</v>
      </c>
      <c r="AC8" s="116">
        <f t="shared" si="2"/>
        <v>0</v>
      </c>
      <c r="AD8" s="116">
        <f t="shared" si="2"/>
        <v>0</v>
      </c>
      <c r="AE8" s="116">
        <f t="shared" si="2"/>
        <v>0</v>
      </c>
      <c r="AF8" s="116">
        <f t="shared" si="2"/>
        <v>0</v>
      </c>
      <c r="AG8" s="116">
        <f t="shared" si="2"/>
        <v>0</v>
      </c>
      <c r="AH8" s="116">
        <f t="shared" si="2"/>
        <v>0</v>
      </c>
      <c r="AI8" s="116">
        <f t="shared" si="2"/>
        <v>0</v>
      </c>
      <c r="AJ8" s="116">
        <f t="shared" si="2"/>
        <v>0</v>
      </c>
      <c r="AK8" s="116">
        <f t="shared" si="2"/>
        <v>0</v>
      </c>
      <c r="AL8" s="116">
        <f t="shared" si="2"/>
        <v>0</v>
      </c>
      <c r="AM8" s="116">
        <f t="shared" si="2"/>
        <v>0</v>
      </c>
      <c r="AN8" s="116">
        <f t="shared" si="2"/>
        <v>0</v>
      </c>
      <c r="AO8" s="116">
        <f t="shared" si="2"/>
        <v>0</v>
      </c>
      <c r="AP8" s="116">
        <f t="shared" ref="AP8:BP8" si="3">SUM($F8/$D8)</f>
        <v>0</v>
      </c>
      <c r="AQ8" s="116">
        <f t="shared" si="3"/>
        <v>0</v>
      </c>
      <c r="AR8" s="116">
        <f t="shared" si="3"/>
        <v>0</v>
      </c>
      <c r="AS8" s="116">
        <f t="shared" si="3"/>
        <v>0</v>
      </c>
      <c r="AT8" s="116">
        <f t="shared" si="3"/>
        <v>0</v>
      </c>
      <c r="AU8" s="116">
        <f t="shared" si="3"/>
        <v>0</v>
      </c>
      <c r="AV8" s="116">
        <f t="shared" si="3"/>
        <v>0</v>
      </c>
      <c r="AW8" s="116">
        <f t="shared" si="3"/>
        <v>0</v>
      </c>
      <c r="AX8" s="116">
        <f t="shared" si="3"/>
        <v>0</v>
      </c>
      <c r="AY8" s="116">
        <f t="shared" si="3"/>
        <v>0</v>
      </c>
      <c r="AZ8" s="116">
        <f t="shared" si="3"/>
        <v>0</v>
      </c>
      <c r="BA8" s="116">
        <f t="shared" si="3"/>
        <v>0</v>
      </c>
      <c r="BB8" s="116">
        <f t="shared" si="3"/>
        <v>0</v>
      </c>
      <c r="BC8" s="116">
        <f t="shared" si="3"/>
        <v>0</v>
      </c>
      <c r="BD8" s="116">
        <f t="shared" si="3"/>
        <v>0</v>
      </c>
      <c r="BE8" s="116">
        <f t="shared" si="3"/>
        <v>0</v>
      </c>
      <c r="BF8" s="116">
        <f t="shared" si="3"/>
        <v>0</v>
      </c>
      <c r="BG8" s="116">
        <f t="shared" si="3"/>
        <v>0</v>
      </c>
      <c r="BH8" s="116">
        <f t="shared" si="3"/>
        <v>0</v>
      </c>
      <c r="BI8" s="116">
        <f t="shared" si="3"/>
        <v>0</v>
      </c>
      <c r="BJ8" s="116">
        <f t="shared" si="3"/>
        <v>0</v>
      </c>
      <c r="BK8" s="116">
        <f t="shared" si="3"/>
        <v>0</v>
      </c>
      <c r="BL8" s="116">
        <f t="shared" si="3"/>
        <v>0</v>
      </c>
      <c r="BM8" s="116">
        <f t="shared" si="3"/>
        <v>0</v>
      </c>
      <c r="BN8" s="116">
        <f t="shared" si="3"/>
        <v>0</v>
      </c>
      <c r="BO8" s="116">
        <f t="shared" si="3"/>
        <v>0</v>
      </c>
      <c r="BP8" s="116">
        <f t="shared" si="3"/>
        <v>0</v>
      </c>
      <c r="BQ8" s="116">
        <f>SUM($F8/$D8)/12*SUM(12-SUM(13-$E8))</f>
        <v>0</v>
      </c>
      <c r="BR8" s="116">
        <f>SUM(I8:BQ8)</f>
        <v>0</v>
      </c>
      <c r="BS8" s="117">
        <f>+BQ8-E8</f>
        <v>-1</v>
      </c>
      <c r="BT8" s="99"/>
      <c r="BU8" s="99"/>
      <c r="BV8" s="99"/>
      <c r="BW8" s="99"/>
      <c r="BX8" s="99"/>
      <c r="BY8" s="99"/>
      <c r="BZ8" s="99"/>
      <c r="CA8" s="99"/>
      <c r="CB8" s="99"/>
    </row>
    <row r="9" spans="2:80" s="100" customFormat="1" x14ac:dyDescent="0.2">
      <c r="B9" s="112" t="s">
        <v>102</v>
      </c>
      <c r="C9" s="98"/>
      <c r="D9" s="110">
        <v>30</v>
      </c>
      <c r="E9" s="113">
        <v>1</v>
      </c>
      <c r="F9" s="114">
        <v>0</v>
      </c>
      <c r="G9" s="114"/>
      <c r="H9" s="115"/>
      <c r="I9" s="116">
        <f t="shared" si="0"/>
        <v>0</v>
      </c>
      <c r="J9" s="116">
        <f t="shared" si="1"/>
        <v>0</v>
      </c>
      <c r="K9" s="116">
        <f t="shared" si="1"/>
        <v>0</v>
      </c>
      <c r="L9" s="116">
        <f t="shared" si="1"/>
        <v>0</v>
      </c>
      <c r="M9" s="116">
        <f t="shared" si="1"/>
        <v>0</v>
      </c>
      <c r="N9" s="116">
        <f t="shared" si="1"/>
        <v>0</v>
      </c>
      <c r="O9" s="116">
        <f t="shared" si="1"/>
        <v>0</v>
      </c>
      <c r="P9" s="116">
        <f t="shared" si="1"/>
        <v>0</v>
      </c>
      <c r="Q9" s="116">
        <f t="shared" si="1"/>
        <v>0</v>
      </c>
      <c r="R9" s="116">
        <f t="shared" si="1"/>
        <v>0</v>
      </c>
      <c r="S9" s="116">
        <f t="shared" si="1"/>
        <v>0</v>
      </c>
      <c r="T9" s="116">
        <f t="shared" si="1"/>
        <v>0</v>
      </c>
      <c r="U9" s="116">
        <f t="shared" si="1"/>
        <v>0</v>
      </c>
      <c r="V9" s="116">
        <f t="shared" si="1"/>
        <v>0</v>
      </c>
      <c r="W9" s="116">
        <f t="shared" si="1"/>
        <v>0</v>
      </c>
      <c r="X9" s="116">
        <f t="shared" si="1"/>
        <v>0</v>
      </c>
      <c r="Y9" s="116">
        <f t="shared" si="1"/>
        <v>0</v>
      </c>
      <c r="Z9" s="116">
        <f t="shared" si="2"/>
        <v>0</v>
      </c>
      <c r="AA9" s="116">
        <f t="shared" si="2"/>
        <v>0</v>
      </c>
      <c r="AB9" s="116">
        <f t="shared" si="2"/>
        <v>0</v>
      </c>
      <c r="AC9" s="116">
        <f t="shared" si="2"/>
        <v>0</v>
      </c>
      <c r="AD9" s="116">
        <f t="shared" si="2"/>
        <v>0</v>
      </c>
      <c r="AE9" s="116">
        <f t="shared" si="2"/>
        <v>0</v>
      </c>
      <c r="AF9" s="116">
        <f t="shared" si="2"/>
        <v>0</v>
      </c>
      <c r="AG9" s="116">
        <f t="shared" si="2"/>
        <v>0</v>
      </c>
      <c r="AH9" s="116">
        <f t="shared" si="2"/>
        <v>0</v>
      </c>
      <c r="AI9" s="116">
        <f t="shared" si="2"/>
        <v>0</v>
      </c>
      <c r="AJ9" s="116">
        <f t="shared" si="2"/>
        <v>0</v>
      </c>
      <c r="AK9" s="116">
        <f t="shared" si="2"/>
        <v>0</v>
      </c>
      <c r="AL9" s="116">
        <f t="shared" si="2"/>
        <v>0</v>
      </c>
      <c r="AM9" s="116">
        <f>SUM($F9/$D9)/12*SUM(12-SUM(13-$E9))</f>
        <v>0</v>
      </c>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f t="shared" ref="BR9:BR14" si="4">SUM(I9:BM9)</f>
        <v>0</v>
      </c>
      <c r="BS9" s="117">
        <f t="shared" ref="BS9:BS15" si="5">+BP9-E9</f>
        <v>-1</v>
      </c>
      <c r="BT9" s="99"/>
      <c r="BU9" s="99"/>
      <c r="BV9" s="99"/>
      <c r="BW9" s="99"/>
      <c r="BX9" s="99"/>
      <c r="BY9" s="99"/>
      <c r="BZ9" s="99"/>
      <c r="CA9" s="99"/>
      <c r="CB9" s="99"/>
    </row>
    <row r="10" spans="2:80" s="100" customFormat="1" x14ac:dyDescent="0.2">
      <c r="B10" s="112" t="s">
        <v>103</v>
      </c>
      <c r="C10" s="98"/>
      <c r="D10" s="110">
        <v>20</v>
      </c>
      <c r="E10" s="113">
        <v>1</v>
      </c>
      <c r="F10" s="114">
        <v>0</v>
      </c>
      <c r="G10" s="114"/>
      <c r="H10" s="115"/>
      <c r="I10" s="116">
        <f t="shared" si="0"/>
        <v>0</v>
      </c>
      <c r="J10" s="116">
        <f t="shared" si="1"/>
        <v>0</v>
      </c>
      <c r="K10" s="116">
        <f t="shared" si="1"/>
        <v>0</v>
      </c>
      <c r="L10" s="116">
        <f t="shared" si="1"/>
        <v>0</v>
      </c>
      <c r="M10" s="116">
        <f t="shared" si="1"/>
        <v>0</v>
      </c>
      <c r="N10" s="116">
        <f t="shared" si="1"/>
        <v>0</v>
      </c>
      <c r="O10" s="116">
        <f t="shared" si="1"/>
        <v>0</v>
      </c>
      <c r="P10" s="116">
        <f t="shared" si="1"/>
        <v>0</v>
      </c>
      <c r="Q10" s="116">
        <f t="shared" si="1"/>
        <v>0</v>
      </c>
      <c r="R10" s="116">
        <f t="shared" si="1"/>
        <v>0</v>
      </c>
      <c r="S10" s="116">
        <f t="shared" si="1"/>
        <v>0</v>
      </c>
      <c r="T10" s="116">
        <f t="shared" si="1"/>
        <v>0</v>
      </c>
      <c r="U10" s="116">
        <f t="shared" si="1"/>
        <v>0</v>
      </c>
      <c r="V10" s="116">
        <f t="shared" si="1"/>
        <v>0</v>
      </c>
      <c r="W10" s="116">
        <f t="shared" si="1"/>
        <v>0</v>
      </c>
      <c r="X10" s="116">
        <f t="shared" si="1"/>
        <v>0</v>
      </c>
      <c r="Y10" s="116">
        <f t="shared" si="1"/>
        <v>0</v>
      </c>
      <c r="Z10" s="116">
        <f t="shared" si="2"/>
        <v>0</v>
      </c>
      <c r="AA10" s="116">
        <f t="shared" si="2"/>
        <v>0</v>
      </c>
      <c r="AB10" s="116">
        <f t="shared" si="2"/>
        <v>0</v>
      </c>
      <c r="AC10" s="116">
        <f>SUM($F10/$D10)/12*SUM(12-SUM(13-$E10))</f>
        <v>0</v>
      </c>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f t="shared" si="4"/>
        <v>0</v>
      </c>
      <c r="BS10" s="117">
        <f t="shared" si="5"/>
        <v>-1</v>
      </c>
      <c r="BT10" s="99"/>
      <c r="BU10" s="99"/>
      <c r="BV10" s="99"/>
      <c r="BW10" s="99"/>
      <c r="BX10" s="99"/>
      <c r="BY10" s="99"/>
      <c r="BZ10" s="99"/>
      <c r="CA10" s="99"/>
      <c r="CB10" s="99"/>
    </row>
    <row r="11" spans="2:80" s="100" customFormat="1" x14ac:dyDescent="0.2">
      <c r="B11" s="112" t="s">
        <v>104</v>
      </c>
      <c r="C11" s="118"/>
      <c r="D11" s="110">
        <v>15</v>
      </c>
      <c r="E11" s="113">
        <v>1</v>
      </c>
      <c r="F11" s="114">
        <v>0</v>
      </c>
      <c r="G11" s="114"/>
      <c r="H11" s="115"/>
      <c r="I11" s="116">
        <f t="shared" si="0"/>
        <v>0</v>
      </c>
      <c r="J11" s="116">
        <f t="shared" si="1"/>
        <v>0</v>
      </c>
      <c r="K11" s="116">
        <f t="shared" si="1"/>
        <v>0</v>
      </c>
      <c r="L11" s="116">
        <f t="shared" si="1"/>
        <v>0</v>
      </c>
      <c r="M11" s="116">
        <f t="shared" si="1"/>
        <v>0</v>
      </c>
      <c r="N11" s="116">
        <f t="shared" si="1"/>
        <v>0</v>
      </c>
      <c r="O11" s="116">
        <f t="shared" si="1"/>
        <v>0</v>
      </c>
      <c r="P11" s="116">
        <f t="shared" si="1"/>
        <v>0</v>
      </c>
      <c r="Q11" s="116">
        <f t="shared" si="1"/>
        <v>0</v>
      </c>
      <c r="R11" s="116">
        <f t="shared" si="1"/>
        <v>0</v>
      </c>
      <c r="S11" s="116">
        <f t="shared" si="1"/>
        <v>0</v>
      </c>
      <c r="T11" s="116">
        <f t="shared" si="1"/>
        <v>0</v>
      </c>
      <c r="U11" s="116">
        <f t="shared" si="1"/>
        <v>0</v>
      </c>
      <c r="V11" s="116">
        <f t="shared" si="1"/>
        <v>0</v>
      </c>
      <c r="W11" s="116">
        <f t="shared" si="1"/>
        <v>0</v>
      </c>
      <c r="X11" s="116">
        <f>SUM($F11/$D11)/12*SUM(12-SUM(13-$E11))</f>
        <v>0</v>
      </c>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f t="shared" si="4"/>
        <v>0</v>
      </c>
      <c r="BS11" s="117">
        <f t="shared" si="5"/>
        <v>-1</v>
      </c>
      <c r="BT11" s="99"/>
      <c r="BU11" s="99"/>
      <c r="BV11" s="99"/>
      <c r="BW11" s="99"/>
      <c r="BX11" s="99"/>
      <c r="BY11" s="99"/>
      <c r="BZ11" s="99"/>
      <c r="CA11" s="99"/>
      <c r="CB11" s="99"/>
    </row>
    <row r="12" spans="2:80" s="100" customFormat="1" x14ac:dyDescent="0.2">
      <c r="B12" s="112" t="s">
        <v>105</v>
      </c>
      <c r="C12" s="118"/>
      <c r="D12" s="110">
        <v>10</v>
      </c>
      <c r="E12" s="113">
        <v>1</v>
      </c>
      <c r="F12" s="114">
        <v>0</v>
      </c>
      <c r="G12" s="114"/>
      <c r="H12" s="115"/>
      <c r="I12" s="116">
        <f>SUM($F12/$D12)/12*SUM(13-$E12)</f>
        <v>0</v>
      </c>
      <c r="J12" s="116">
        <f t="shared" si="1"/>
        <v>0</v>
      </c>
      <c r="K12" s="116">
        <f t="shared" si="1"/>
        <v>0</v>
      </c>
      <c r="L12" s="116">
        <f t="shared" si="1"/>
        <v>0</v>
      </c>
      <c r="M12" s="116">
        <f t="shared" si="1"/>
        <v>0</v>
      </c>
      <c r="N12" s="116">
        <f t="shared" si="1"/>
        <v>0</v>
      </c>
      <c r="O12" s="116">
        <f t="shared" si="1"/>
        <v>0</v>
      </c>
      <c r="P12" s="116">
        <f t="shared" si="1"/>
        <v>0</v>
      </c>
      <c r="Q12" s="116">
        <f t="shared" si="1"/>
        <v>0</v>
      </c>
      <c r="R12" s="116">
        <f t="shared" si="1"/>
        <v>0</v>
      </c>
      <c r="S12" s="116">
        <f>SUM($F12/$D12)/12*SUM(12-SUM(13-$E12))</f>
        <v>0</v>
      </c>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f t="shared" si="4"/>
        <v>0</v>
      </c>
      <c r="BS12" s="117"/>
      <c r="BT12" s="99"/>
      <c r="BU12" s="99"/>
      <c r="BV12" s="99"/>
      <c r="BW12" s="99"/>
      <c r="BX12" s="99"/>
      <c r="BY12" s="99"/>
      <c r="BZ12" s="99"/>
      <c r="CA12" s="99"/>
      <c r="CB12" s="99"/>
    </row>
    <row r="13" spans="2:80" s="100" customFormat="1" x14ac:dyDescent="0.2">
      <c r="B13" s="119" t="s">
        <v>39</v>
      </c>
      <c r="C13" s="120"/>
      <c r="D13" s="110">
        <v>5</v>
      </c>
      <c r="E13" s="113">
        <v>1</v>
      </c>
      <c r="F13" s="114">
        <v>0</v>
      </c>
      <c r="G13" s="114">
        <v>0</v>
      </c>
      <c r="H13" s="115"/>
      <c r="I13" s="116">
        <f t="shared" si="0"/>
        <v>0</v>
      </c>
      <c r="J13" s="116">
        <f>SUM($F13/$D13)</f>
        <v>0</v>
      </c>
      <c r="K13" s="116">
        <f>SUM($F13/$D13)</f>
        <v>0</v>
      </c>
      <c r="L13" s="116">
        <f>SUM($F13/$D13)</f>
        <v>0</v>
      </c>
      <c r="M13" s="116">
        <f>SUM($F13/$D13)</f>
        <v>0</v>
      </c>
      <c r="N13" s="116">
        <f>SUM($F13/$D13)/12*SUM(12-SUM(13-$E13))</f>
        <v>0</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f t="shared" si="4"/>
        <v>0</v>
      </c>
      <c r="BS13" s="117">
        <f t="shared" si="5"/>
        <v>-1</v>
      </c>
      <c r="BT13" s="99"/>
      <c r="BU13" s="99"/>
      <c r="BV13" s="99"/>
      <c r="BW13" s="99"/>
      <c r="BX13" s="99"/>
      <c r="BY13" s="99"/>
      <c r="BZ13" s="99"/>
      <c r="CA13" s="99"/>
      <c r="CB13" s="99"/>
    </row>
    <row r="14" spans="2:80" s="100" customFormat="1" x14ac:dyDescent="0.2">
      <c r="B14" s="119" t="s">
        <v>106</v>
      </c>
      <c r="C14" s="120"/>
      <c r="D14" s="110">
        <v>3</v>
      </c>
      <c r="E14" s="113">
        <v>1</v>
      </c>
      <c r="F14" s="114">
        <v>0</v>
      </c>
      <c r="G14" s="114"/>
      <c r="H14" s="115"/>
      <c r="I14" s="116">
        <f>SUM($F14/$D14)/12*SUM(13-$E14)</f>
        <v>0</v>
      </c>
      <c r="J14" s="116">
        <f>SUM($F14/$D14)</f>
        <v>0</v>
      </c>
      <c r="K14" s="116">
        <f>SUM($F14/$D14)</f>
        <v>0</v>
      </c>
      <c r="L14" s="116">
        <f>SUM($F14/$D14)/12*SUM(12-SUM(13-$E14))</f>
        <v>0</v>
      </c>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f t="shared" si="4"/>
        <v>0</v>
      </c>
      <c r="BS14" s="117">
        <f t="shared" si="5"/>
        <v>-1</v>
      </c>
      <c r="BT14" s="99"/>
      <c r="BU14" s="99"/>
      <c r="BV14" s="99"/>
      <c r="BW14" s="99"/>
      <c r="BX14" s="99"/>
      <c r="BY14" s="99"/>
      <c r="BZ14" s="99"/>
      <c r="CA14" s="99"/>
      <c r="CB14" s="99"/>
    </row>
    <row r="15" spans="2:80" s="100" customFormat="1" x14ac:dyDescent="0.2">
      <c r="B15" s="121"/>
      <c r="C15" s="122"/>
      <c r="D15" s="123"/>
      <c r="E15" s="123"/>
      <c r="F15" s="124">
        <f>SUM(F8:F14)</f>
        <v>0</v>
      </c>
      <c r="G15" s="124">
        <f>SUM(G8:G14)</f>
        <v>0</v>
      </c>
      <c r="H15" s="123"/>
      <c r="I15" s="125">
        <f t="shared" ref="I15:BR15" si="6">SUM(I8:I14)</f>
        <v>0</v>
      </c>
      <c r="J15" s="125">
        <f t="shared" si="6"/>
        <v>0</v>
      </c>
      <c r="K15" s="125">
        <f t="shared" si="6"/>
        <v>0</v>
      </c>
      <c r="L15" s="125">
        <f>SUM(L8:L14)</f>
        <v>0</v>
      </c>
      <c r="M15" s="125">
        <f t="shared" si="6"/>
        <v>0</v>
      </c>
      <c r="N15" s="125">
        <f t="shared" si="6"/>
        <v>0</v>
      </c>
      <c r="O15" s="125">
        <f t="shared" si="6"/>
        <v>0</v>
      </c>
      <c r="P15" s="125">
        <f t="shared" si="6"/>
        <v>0</v>
      </c>
      <c r="Q15" s="125">
        <f t="shared" si="6"/>
        <v>0</v>
      </c>
      <c r="R15" s="125">
        <f t="shared" si="6"/>
        <v>0</v>
      </c>
      <c r="S15" s="125">
        <f t="shared" si="6"/>
        <v>0</v>
      </c>
      <c r="T15" s="125">
        <f t="shared" si="6"/>
        <v>0</v>
      </c>
      <c r="U15" s="125">
        <f t="shared" si="6"/>
        <v>0</v>
      </c>
      <c r="V15" s="125">
        <f t="shared" si="6"/>
        <v>0</v>
      </c>
      <c r="W15" s="125">
        <f t="shared" si="6"/>
        <v>0</v>
      </c>
      <c r="X15" s="125">
        <f t="shared" si="6"/>
        <v>0</v>
      </c>
      <c r="Y15" s="125">
        <f t="shared" si="6"/>
        <v>0</v>
      </c>
      <c r="Z15" s="125">
        <f t="shared" si="6"/>
        <v>0</v>
      </c>
      <c r="AA15" s="125">
        <f t="shared" si="6"/>
        <v>0</v>
      </c>
      <c r="AB15" s="125">
        <f t="shared" si="6"/>
        <v>0</v>
      </c>
      <c r="AC15" s="125">
        <f t="shared" si="6"/>
        <v>0</v>
      </c>
      <c r="AD15" s="125">
        <f t="shared" si="6"/>
        <v>0</v>
      </c>
      <c r="AE15" s="125">
        <f t="shared" si="6"/>
        <v>0</v>
      </c>
      <c r="AF15" s="125">
        <f t="shared" si="6"/>
        <v>0</v>
      </c>
      <c r="AG15" s="125">
        <f t="shared" si="6"/>
        <v>0</v>
      </c>
      <c r="AH15" s="125">
        <f t="shared" si="6"/>
        <v>0</v>
      </c>
      <c r="AI15" s="125">
        <f t="shared" si="6"/>
        <v>0</v>
      </c>
      <c r="AJ15" s="125">
        <f t="shared" si="6"/>
        <v>0</v>
      </c>
      <c r="AK15" s="125">
        <f t="shared" si="6"/>
        <v>0</v>
      </c>
      <c r="AL15" s="125">
        <f t="shared" si="6"/>
        <v>0</v>
      </c>
      <c r="AM15" s="125">
        <f t="shared" si="6"/>
        <v>0</v>
      </c>
      <c r="AN15" s="125">
        <f t="shared" si="6"/>
        <v>0</v>
      </c>
      <c r="AO15" s="125">
        <f t="shared" si="6"/>
        <v>0</v>
      </c>
      <c r="AP15" s="125">
        <f t="shared" si="6"/>
        <v>0</v>
      </c>
      <c r="AQ15" s="125">
        <f t="shared" si="6"/>
        <v>0</v>
      </c>
      <c r="AR15" s="125">
        <f t="shared" si="6"/>
        <v>0</v>
      </c>
      <c r="AS15" s="125">
        <f t="shared" si="6"/>
        <v>0</v>
      </c>
      <c r="AT15" s="125">
        <f t="shared" si="6"/>
        <v>0</v>
      </c>
      <c r="AU15" s="125">
        <f t="shared" si="6"/>
        <v>0</v>
      </c>
      <c r="AV15" s="125">
        <f t="shared" si="6"/>
        <v>0</v>
      </c>
      <c r="AW15" s="125">
        <f t="shared" si="6"/>
        <v>0</v>
      </c>
      <c r="AX15" s="125">
        <f t="shared" si="6"/>
        <v>0</v>
      </c>
      <c r="AY15" s="125">
        <f t="shared" si="6"/>
        <v>0</v>
      </c>
      <c r="AZ15" s="125">
        <f t="shared" si="6"/>
        <v>0</v>
      </c>
      <c r="BA15" s="125">
        <f t="shared" si="6"/>
        <v>0</v>
      </c>
      <c r="BB15" s="125">
        <f t="shared" si="6"/>
        <v>0</v>
      </c>
      <c r="BC15" s="125">
        <f t="shared" si="6"/>
        <v>0</v>
      </c>
      <c r="BD15" s="125">
        <f t="shared" si="6"/>
        <v>0</v>
      </c>
      <c r="BE15" s="125">
        <f t="shared" si="6"/>
        <v>0</v>
      </c>
      <c r="BF15" s="125">
        <f t="shared" si="6"/>
        <v>0</v>
      </c>
      <c r="BG15" s="125">
        <f t="shared" si="6"/>
        <v>0</v>
      </c>
      <c r="BH15" s="125">
        <f t="shared" si="6"/>
        <v>0</v>
      </c>
      <c r="BI15" s="125">
        <f t="shared" si="6"/>
        <v>0</v>
      </c>
      <c r="BJ15" s="125">
        <f t="shared" si="6"/>
        <v>0</v>
      </c>
      <c r="BK15" s="125">
        <f t="shared" si="6"/>
        <v>0</v>
      </c>
      <c r="BL15" s="125">
        <f t="shared" si="6"/>
        <v>0</v>
      </c>
      <c r="BM15" s="125">
        <f t="shared" si="6"/>
        <v>0</v>
      </c>
      <c r="BN15" s="125">
        <f t="shared" si="6"/>
        <v>0</v>
      </c>
      <c r="BO15" s="125">
        <f t="shared" si="6"/>
        <v>0</v>
      </c>
      <c r="BP15" s="125">
        <f t="shared" si="6"/>
        <v>0</v>
      </c>
      <c r="BQ15" s="125"/>
      <c r="BR15" s="125">
        <f t="shared" si="6"/>
        <v>0</v>
      </c>
      <c r="BS15" s="117">
        <f t="shared" si="5"/>
        <v>0</v>
      </c>
    </row>
    <row r="16" spans="2:80" s="100" customFormat="1" x14ac:dyDescent="0.2"/>
    <row r="17" spans="2:2" s="100" customFormat="1" x14ac:dyDescent="0.2">
      <c r="B17" s="86" t="s">
        <v>107</v>
      </c>
    </row>
    <row r="18" spans="2:2" s="100" customFormat="1" x14ac:dyDescent="0.2"/>
    <row r="19" spans="2:2" hidden="1" x14ac:dyDescent="0.2">
      <c r="B19" s="87" t="s">
        <v>108</v>
      </c>
    </row>
    <row r="20" spans="2:2" hidden="1" x14ac:dyDescent="0.2">
      <c r="B20" s="87" t="s">
        <v>109</v>
      </c>
    </row>
    <row r="21" spans="2:2" hidden="1" x14ac:dyDescent="0.2">
      <c r="B21" s="87" t="s">
        <v>110</v>
      </c>
    </row>
    <row r="22" spans="2:2" hidden="1" x14ac:dyDescent="0.2">
      <c r="B22" s="87" t="s">
        <v>111</v>
      </c>
    </row>
    <row r="23" spans="2:2" hidden="1" x14ac:dyDescent="0.2">
      <c r="B23" s="87" t="s">
        <v>112</v>
      </c>
    </row>
    <row r="24" spans="2:2" hidden="1" x14ac:dyDescent="0.2">
      <c r="B24" s="87" t="s">
        <v>113</v>
      </c>
    </row>
    <row r="25" spans="2:2" hidden="1" x14ac:dyDescent="0.2">
      <c r="B25" s="87" t="s">
        <v>114</v>
      </c>
    </row>
    <row r="26" spans="2:2" hidden="1" x14ac:dyDescent="0.2">
      <c r="B26" s="87" t="s">
        <v>115</v>
      </c>
    </row>
    <row r="27" spans="2:2" hidden="1" x14ac:dyDescent="0.2">
      <c r="B27" s="87" t="s">
        <v>116</v>
      </c>
    </row>
    <row r="28" spans="2:2" hidden="1" x14ac:dyDescent="0.2">
      <c r="B28" s="87" t="s">
        <v>117</v>
      </c>
    </row>
    <row r="29" spans="2:2" hidden="1" x14ac:dyDescent="0.2">
      <c r="B29" s="87" t="s">
        <v>118</v>
      </c>
    </row>
    <row r="30" spans="2:2" hidden="1" x14ac:dyDescent="0.2">
      <c r="B30" s="87" t="s">
        <v>119</v>
      </c>
    </row>
    <row r="31" spans="2:2" hidden="1" x14ac:dyDescent="0.2">
      <c r="B31" s="87" t="s">
        <v>120</v>
      </c>
    </row>
    <row r="32" spans="2:2" hidden="1" x14ac:dyDescent="0.2">
      <c r="B32" s="87" t="s">
        <v>121</v>
      </c>
    </row>
    <row r="33" spans="2:2" hidden="1" x14ac:dyDescent="0.2">
      <c r="B33" s="87" t="s">
        <v>122</v>
      </c>
    </row>
    <row r="34" spans="2:2" hidden="1" x14ac:dyDescent="0.2">
      <c r="B34" s="87" t="s">
        <v>123</v>
      </c>
    </row>
    <row r="35" spans="2:2" hidden="1" x14ac:dyDescent="0.2">
      <c r="B35" s="87" t="s">
        <v>124</v>
      </c>
    </row>
    <row r="36" spans="2:2" hidden="1" x14ac:dyDescent="0.2">
      <c r="B36" s="87" t="s">
        <v>125</v>
      </c>
    </row>
    <row r="37" spans="2:2" hidden="1" x14ac:dyDescent="0.2">
      <c r="B37" s="87" t="s">
        <v>126</v>
      </c>
    </row>
    <row r="38" spans="2:2" hidden="1" x14ac:dyDescent="0.2">
      <c r="B38" s="87" t="s">
        <v>127</v>
      </c>
    </row>
    <row r="39" spans="2:2" hidden="1" x14ac:dyDescent="0.2">
      <c r="B39" s="87" t="s">
        <v>128</v>
      </c>
    </row>
    <row r="40" spans="2:2" hidden="1" x14ac:dyDescent="0.2">
      <c r="B40" s="87" t="s">
        <v>129</v>
      </c>
    </row>
    <row r="41" spans="2:2" hidden="1" x14ac:dyDescent="0.2">
      <c r="B41" s="87" t="s">
        <v>130</v>
      </c>
    </row>
    <row r="42" spans="2:2" hidden="1" x14ac:dyDescent="0.2">
      <c r="B42" s="87" t="s">
        <v>131</v>
      </c>
    </row>
    <row r="43" spans="2:2" hidden="1" x14ac:dyDescent="0.2">
      <c r="B43" s="87" t="s">
        <v>132</v>
      </c>
    </row>
    <row r="44" spans="2:2" hidden="1" x14ac:dyDescent="0.2">
      <c r="B44" s="87" t="s">
        <v>133</v>
      </c>
    </row>
    <row r="45" spans="2:2" hidden="1" x14ac:dyDescent="0.2">
      <c r="B45" s="87" t="s">
        <v>134</v>
      </c>
    </row>
    <row r="46" spans="2:2" hidden="1" x14ac:dyDescent="0.2">
      <c r="B46" s="87" t="s">
        <v>135</v>
      </c>
    </row>
    <row r="47" spans="2:2" hidden="1" x14ac:dyDescent="0.2">
      <c r="B47" s="87" t="s">
        <v>136</v>
      </c>
    </row>
    <row r="48" spans="2:2" hidden="1" x14ac:dyDescent="0.2">
      <c r="B48" s="87" t="s">
        <v>137</v>
      </c>
    </row>
    <row r="49" spans="2:2" hidden="1" x14ac:dyDescent="0.2">
      <c r="B49" s="87" t="s">
        <v>138</v>
      </c>
    </row>
    <row r="50" spans="2:2" hidden="1" x14ac:dyDescent="0.2">
      <c r="B50" s="87" t="s">
        <v>139</v>
      </c>
    </row>
    <row r="51" spans="2:2" hidden="1" x14ac:dyDescent="0.2">
      <c r="B51" s="87" t="s">
        <v>140</v>
      </c>
    </row>
    <row r="52" spans="2:2" hidden="1" x14ac:dyDescent="0.2">
      <c r="B52" s="87" t="s">
        <v>141</v>
      </c>
    </row>
    <row r="53" spans="2:2" hidden="1" x14ac:dyDescent="0.2">
      <c r="B53" s="87" t="s">
        <v>142</v>
      </c>
    </row>
    <row r="54" spans="2:2" hidden="1" x14ac:dyDescent="0.2">
      <c r="B54" s="87" t="s">
        <v>143</v>
      </c>
    </row>
    <row r="55" spans="2:2" hidden="1" x14ac:dyDescent="0.2">
      <c r="B55" s="87" t="s">
        <v>144</v>
      </c>
    </row>
    <row r="56" spans="2:2" hidden="1" x14ac:dyDescent="0.2">
      <c r="B56" s="87" t="s">
        <v>145</v>
      </c>
    </row>
    <row r="57" spans="2:2" hidden="1" x14ac:dyDescent="0.2">
      <c r="B57" s="87" t="s">
        <v>146</v>
      </c>
    </row>
    <row r="58" spans="2:2" hidden="1" x14ac:dyDescent="0.2">
      <c r="B58" s="87" t="s">
        <v>147</v>
      </c>
    </row>
    <row r="59" spans="2:2" hidden="1" x14ac:dyDescent="0.2">
      <c r="B59" s="87" t="s">
        <v>148</v>
      </c>
    </row>
    <row r="60" spans="2:2" hidden="1" x14ac:dyDescent="0.2">
      <c r="B60" s="87" t="s">
        <v>149</v>
      </c>
    </row>
    <row r="61" spans="2:2" hidden="1" x14ac:dyDescent="0.2">
      <c r="B61" s="87" t="s">
        <v>150</v>
      </c>
    </row>
    <row r="62" spans="2:2" hidden="1" x14ac:dyDescent="0.2">
      <c r="B62" s="87" t="s">
        <v>151</v>
      </c>
    </row>
    <row r="63" spans="2:2" hidden="1" x14ac:dyDescent="0.2">
      <c r="B63" s="87" t="s">
        <v>152</v>
      </c>
    </row>
    <row r="64" spans="2:2" hidden="1" x14ac:dyDescent="0.2">
      <c r="B64" s="87" t="s">
        <v>153</v>
      </c>
    </row>
    <row r="65" spans="2:5" hidden="1" x14ac:dyDescent="0.2">
      <c r="B65" s="87" t="s">
        <v>154</v>
      </c>
    </row>
    <row r="66" spans="2:5" hidden="1" x14ac:dyDescent="0.2">
      <c r="B66" s="87" t="s">
        <v>155</v>
      </c>
    </row>
    <row r="67" spans="2:5" hidden="1" x14ac:dyDescent="0.2">
      <c r="B67" s="87" t="s">
        <v>156</v>
      </c>
    </row>
    <row r="68" spans="2:5" hidden="1" x14ac:dyDescent="0.2">
      <c r="B68" s="126" t="s">
        <v>157</v>
      </c>
    </row>
    <row r="69" spans="2:5" hidden="1" x14ac:dyDescent="0.2">
      <c r="B69" s="127" t="s">
        <v>158</v>
      </c>
      <c r="D69" s="128"/>
      <c r="E69" s="90"/>
    </row>
    <row r="70" spans="2:5" hidden="1" x14ac:dyDescent="0.2">
      <c r="B70" s="127" t="s">
        <v>159</v>
      </c>
      <c r="D70" s="128"/>
      <c r="E70" s="90"/>
    </row>
    <row r="71" spans="2:5" hidden="1" x14ac:dyDescent="0.2">
      <c r="B71" s="127" t="s">
        <v>160</v>
      </c>
      <c r="D71" s="128"/>
      <c r="E71" s="90"/>
    </row>
    <row r="72" spans="2:5" hidden="1" x14ac:dyDescent="0.2">
      <c r="B72" s="127" t="s">
        <v>161</v>
      </c>
      <c r="D72" s="128"/>
      <c r="E72" s="90"/>
    </row>
    <row r="75" spans="2:5" x14ac:dyDescent="0.2">
      <c r="B75" s="129" t="s">
        <v>162</v>
      </c>
      <c r="C75" s="130"/>
    </row>
    <row r="76" spans="2:5" x14ac:dyDescent="0.2">
      <c r="B76" s="131" t="s">
        <v>163</v>
      </c>
      <c r="C76" s="132">
        <v>1</v>
      </c>
    </row>
    <row r="77" spans="2:5" x14ac:dyDescent="0.2">
      <c r="B77" s="112" t="s">
        <v>164</v>
      </c>
      <c r="C77" s="133">
        <v>2</v>
      </c>
    </row>
    <row r="78" spans="2:5" x14ac:dyDescent="0.2">
      <c r="B78" s="112" t="s">
        <v>165</v>
      </c>
      <c r="C78" s="133">
        <v>3</v>
      </c>
    </row>
    <row r="79" spans="2:5" x14ac:dyDescent="0.2">
      <c r="B79" s="112" t="s">
        <v>166</v>
      </c>
      <c r="C79" s="133">
        <v>4</v>
      </c>
    </row>
    <row r="80" spans="2:5" x14ac:dyDescent="0.2">
      <c r="B80" s="112" t="s">
        <v>167</v>
      </c>
      <c r="C80" s="133">
        <v>5</v>
      </c>
    </row>
    <row r="81" spans="2:3" x14ac:dyDescent="0.2">
      <c r="B81" s="112" t="s">
        <v>168</v>
      </c>
      <c r="C81" s="133">
        <v>6</v>
      </c>
    </row>
    <row r="82" spans="2:3" x14ac:dyDescent="0.2">
      <c r="B82" s="112" t="s">
        <v>169</v>
      </c>
      <c r="C82" s="133">
        <v>7</v>
      </c>
    </row>
    <row r="83" spans="2:3" x14ac:dyDescent="0.2">
      <c r="B83" s="112" t="s">
        <v>170</v>
      </c>
      <c r="C83" s="133">
        <v>8</v>
      </c>
    </row>
    <row r="84" spans="2:3" x14ac:dyDescent="0.2">
      <c r="B84" s="112" t="s">
        <v>171</v>
      </c>
      <c r="C84" s="133">
        <v>9</v>
      </c>
    </row>
    <row r="85" spans="2:3" x14ac:dyDescent="0.2">
      <c r="B85" s="112" t="s">
        <v>172</v>
      </c>
      <c r="C85" s="133">
        <v>10</v>
      </c>
    </row>
    <row r="86" spans="2:3" x14ac:dyDescent="0.2">
      <c r="B86" s="112" t="s">
        <v>173</v>
      </c>
      <c r="C86" s="133">
        <v>11</v>
      </c>
    </row>
    <row r="87" spans="2:3" x14ac:dyDescent="0.2">
      <c r="B87" s="134" t="s">
        <v>174</v>
      </c>
      <c r="C87" s="135">
        <v>12</v>
      </c>
    </row>
  </sheetData>
  <mergeCells count="1">
    <mergeCell ref="B2:BP2"/>
  </mergeCells>
  <dataValidations count="1">
    <dataValidation type="list" allowBlank="1" showInputMessage="1" showErrorMessage="1" sqref="F4:H4">
      <formula1>FinYr</formula1>
    </dataValidation>
  </dataValidations>
  <pageMargins left="0.25" right="0.24" top="1" bottom="1" header="0.5" footer="0.5"/>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61"/>
  <sheetViews>
    <sheetView topLeftCell="B1" workbookViewId="0">
      <selection activeCell="N9" sqref="N9"/>
    </sheetView>
  </sheetViews>
  <sheetFormatPr defaultRowHeight="15" x14ac:dyDescent="0.25"/>
  <cols>
    <col min="1" max="1" width="26" customWidth="1"/>
    <col min="2" max="2" width="11.5703125" bestFit="1" customWidth="1"/>
    <col min="3" max="3" width="11.5703125" customWidth="1"/>
    <col min="5" max="5" width="9.5703125" bestFit="1" customWidth="1"/>
    <col min="6" max="6" width="10.140625" bestFit="1" customWidth="1"/>
    <col min="8" max="8" width="10.140625" customWidth="1"/>
    <col min="9" max="9" width="2.7109375" customWidth="1"/>
    <col min="10" max="10" width="26.5703125" customWidth="1"/>
    <col min="12" max="12" width="10.140625" bestFit="1" customWidth="1"/>
    <col min="13" max="16" width="9.28515625" bestFit="1" customWidth="1"/>
    <col min="17" max="17" width="9.5703125" bestFit="1" customWidth="1"/>
    <col min="19" max="21" width="9.140625" style="2" customWidth="1"/>
    <col min="22" max="22" width="9.140625" style="2"/>
    <col min="23" max="23" width="9.140625" style="1"/>
    <col min="257" max="257" width="26" customWidth="1"/>
    <col min="258" max="258" width="11.5703125" bestFit="1" customWidth="1"/>
    <col min="259" max="259" width="11.5703125" customWidth="1"/>
    <col min="261" max="261" width="9.5703125" bestFit="1" customWidth="1"/>
    <col min="262" max="262" width="10.140625" bestFit="1" customWidth="1"/>
    <col min="264" max="264" width="12.140625" bestFit="1" customWidth="1"/>
    <col min="265" max="265" width="2.7109375" customWidth="1"/>
    <col min="266" max="266" width="26.5703125" customWidth="1"/>
    <col min="268" max="268" width="10.140625" bestFit="1" customWidth="1"/>
    <col min="269" max="272" width="9.28515625" bestFit="1" customWidth="1"/>
    <col min="273" max="273" width="9.5703125" bestFit="1" customWidth="1"/>
    <col min="275" max="277" width="9.140625" customWidth="1"/>
    <col min="513" max="513" width="26" customWidth="1"/>
    <col min="514" max="514" width="11.5703125" bestFit="1" customWidth="1"/>
    <col min="515" max="515" width="11.5703125" customWidth="1"/>
    <col min="517" max="517" width="9.5703125" bestFit="1" customWidth="1"/>
    <col min="518" max="518" width="10.140625" bestFit="1" customWidth="1"/>
    <col min="520" max="520" width="12.140625" bestFit="1" customWidth="1"/>
    <col min="521" max="521" width="2.7109375" customWidth="1"/>
    <col min="522" max="522" width="26.5703125" customWidth="1"/>
    <col min="524" max="524" width="10.140625" bestFit="1" customWidth="1"/>
    <col min="525" max="528" width="9.28515625" bestFit="1" customWidth="1"/>
    <col min="529" max="529" width="9.5703125" bestFit="1" customWidth="1"/>
    <col min="531" max="533" width="9.140625" customWidth="1"/>
    <col min="769" max="769" width="26" customWidth="1"/>
    <col min="770" max="770" width="11.5703125" bestFit="1" customWidth="1"/>
    <col min="771" max="771" width="11.5703125" customWidth="1"/>
    <col min="773" max="773" width="9.5703125" bestFit="1" customWidth="1"/>
    <col min="774" max="774" width="10.140625" bestFit="1" customWidth="1"/>
    <col min="776" max="776" width="12.140625" bestFit="1" customWidth="1"/>
    <col min="777" max="777" width="2.7109375" customWidth="1"/>
    <col min="778" max="778" width="26.5703125" customWidth="1"/>
    <col min="780" max="780" width="10.140625" bestFit="1" customWidth="1"/>
    <col min="781" max="784" width="9.28515625" bestFit="1" customWidth="1"/>
    <col min="785" max="785" width="9.5703125" bestFit="1" customWidth="1"/>
    <col min="787" max="789" width="9.140625" customWidth="1"/>
    <col min="1025" max="1025" width="26" customWidth="1"/>
    <col min="1026" max="1026" width="11.5703125" bestFit="1" customWidth="1"/>
    <col min="1027" max="1027" width="11.5703125" customWidth="1"/>
    <col min="1029" max="1029" width="9.5703125" bestFit="1" customWidth="1"/>
    <col min="1030" max="1030" width="10.140625" bestFit="1" customWidth="1"/>
    <col min="1032" max="1032" width="12.140625" bestFit="1" customWidth="1"/>
    <col min="1033" max="1033" width="2.7109375" customWidth="1"/>
    <col min="1034" max="1034" width="26.5703125" customWidth="1"/>
    <col min="1036" max="1036" width="10.140625" bestFit="1" customWidth="1"/>
    <col min="1037" max="1040" width="9.28515625" bestFit="1" customWidth="1"/>
    <col min="1041" max="1041" width="9.5703125" bestFit="1" customWidth="1"/>
    <col min="1043" max="1045" width="9.140625" customWidth="1"/>
    <col min="1281" max="1281" width="26" customWidth="1"/>
    <col min="1282" max="1282" width="11.5703125" bestFit="1" customWidth="1"/>
    <col min="1283" max="1283" width="11.5703125" customWidth="1"/>
    <col min="1285" max="1285" width="9.5703125" bestFit="1" customWidth="1"/>
    <col min="1286" max="1286" width="10.140625" bestFit="1" customWidth="1"/>
    <col min="1288" max="1288" width="12.140625" bestFit="1" customWidth="1"/>
    <col min="1289" max="1289" width="2.7109375" customWidth="1"/>
    <col min="1290" max="1290" width="26.5703125" customWidth="1"/>
    <col min="1292" max="1292" width="10.140625" bestFit="1" customWidth="1"/>
    <col min="1293" max="1296" width="9.28515625" bestFit="1" customWidth="1"/>
    <col min="1297" max="1297" width="9.5703125" bestFit="1" customWidth="1"/>
    <col min="1299" max="1301" width="9.140625" customWidth="1"/>
    <col min="1537" max="1537" width="26" customWidth="1"/>
    <col min="1538" max="1538" width="11.5703125" bestFit="1" customWidth="1"/>
    <col min="1539" max="1539" width="11.5703125" customWidth="1"/>
    <col min="1541" max="1541" width="9.5703125" bestFit="1" customWidth="1"/>
    <col min="1542" max="1542" width="10.140625" bestFit="1" customWidth="1"/>
    <col min="1544" max="1544" width="12.140625" bestFit="1" customWidth="1"/>
    <col min="1545" max="1545" width="2.7109375" customWidth="1"/>
    <col min="1546" max="1546" width="26.5703125" customWidth="1"/>
    <col min="1548" max="1548" width="10.140625" bestFit="1" customWidth="1"/>
    <col min="1549" max="1552" width="9.28515625" bestFit="1" customWidth="1"/>
    <col min="1553" max="1553" width="9.5703125" bestFit="1" customWidth="1"/>
    <col min="1555" max="1557" width="9.140625" customWidth="1"/>
    <col min="1793" max="1793" width="26" customWidth="1"/>
    <col min="1794" max="1794" width="11.5703125" bestFit="1" customWidth="1"/>
    <col min="1795" max="1795" width="11.5703125" customWidth="1"/>
    <col min="1797" max="1797" width="9.5703125" bestFit="1" customWidth="1"/>
    <col min="1798" max="1798" width="10.140625" bestFit="1" customWidth="1"/>
    <col min="1800" max="1800" width="12.140625" bestFit="1" customWidth="1"/>
    <col min="1801" max="1801" width="2.7109375" customWidth="1"/>
    <col min="1802" max="1802" width="26.5703125" customWidth="1"/>
    <col min="1804" max="1804" width="10.140625" bestFit="1" customWidth="1"/>
    <col min="1805" max="1808" width="9.28515625" bestFit="1" customWidth="1"/>
    <col min="1809" max="1809" width="9.5703125" bestFit="1" customWidth="1"/>
    <col min="1811" max="1813" width="9.140625" customWidth="1"/>
    <col min="2049" max="2049" width="26" customWidth="1"/>
    <col min="2050" max="2050" width="11.5703125" bestFit="1" customWidth="1"/>
    <col min="2051" max="2051" width="11.5703125" customWidth="1"/>
    <col min="2053" max="2053" width="9.5703125" bestFit="1" customWidth="1"/>
    <col min="2054" max="2054" width="10.140625" bestFit="1" customWidth="1"/>
    <col min="2056" max="2056" width="12.140625" bestFit="1" customWidth="1"/>
    <col min="2057" max="2057" width="2.7109375" customWidth="1"/>
    <col min="2058" max="2058" width="26.5703125" customWidth="1"/>
    <col min="2060" max="2060" width="10.140625" bestFit="1" customWidth="1"/>
    <col min="2061" max="2064" width="9.28515625" bestFit="1" customWidth="1"/>
    <col min="2065" max="2065" width="9.5703125" bestFit="1" customWidth="1"/>
    <col min="2067" max="2069" width="9.140625" customWidth="1"/>
    <col min="2305" max="2305" width="26" customWidth="1"/>
    <col min="2306" max="2306" width="11.5703125" bestFit="1" customWidth="1"/>
    <col min="2307" max="2307" width="11.5703125" customWidth="1"/>
    <col min="2309" max="2309" width="9.5703125" bestFit="1" customWidth="1"/>
    <col min="2310" max="2310" width="10.140625" bestFit="1" customWidth="1"/>
    <col min="2312" max="2312" width="12.140625" bestFit="1" customWidth="1"/>
    <col min="2313" max="2313" width="2.7109375" customWidth="1"/>
    <col min="2314" max="2314" width="26.5703125" customWidth="1"/>
    <col min="2316" max="2316" width="10.140625" bestFit="1" customWidth="1"/>
    <col min="2317" max="2320" width="9.28515625" bestFit="1" customWidth="1"/>
    <col min="2321" max="2321" width="9.5703125" bestFit="1" customWidth="1"/>
    <col min="2323" max="2325" width="9.140625" customWidth="1"/>
    <col min="2561" max="2561" width="26" customWidth="1"/>
    <col min="2562" max="2562" width="11.5703125" bestFit="1" customWidth="1"/>
    <col min="2563" max="2563" width="11.5703125" customWidth="1"/>
    <col min="2565" max="2565" width="9.5703125" bestFit="1" customWidth="1"/>
    <col min="2566" max="2566" width="10.140625" bestFit="1" customWidth="1"/>
    <col min="2568" max="2568" width="12.140625" bestFit="1" customWidth="1"/>
    <col min="2569" max="2569" width="2.7109375" customWidth="1"/>
    <col min="2570" max="2570" width="26.5703125" customWidth="1"/>
    <col min="2572" max="2572" width="10.140625" bestFit="1" customWidth="1"/>
    <col min="2573" max="2576" width="9.28515625" bestFit="1" customWidth="1"/>
    <col min="2577" max="2577" width="9.5703125" bestFit="1" customWidth="1"/>
    <col min="2579" max="2581" width="9.140625" customWidth="1"/>
    <col min="2817" max="2817" width="26" customWidth="1"/>
    <col min="2818" max="2818" width="11.5703125" bestFit="1" customWidth="1"/>
    <col min="2819" max="2819" width="11.5703125" customWidth="1"/>
    <col min="2821" max="2821" width="9.5703125" bestFit="1" customWidth="1"/>
    <col min="2822" max="2822" width="10.140625" bestFit="1" customWidth="1"/>
    <col min="2824" max="2824" width="12.140625" bestFit="1" customWidth="1"/>
    <col min="2825" max="2825" width="2.7109375" customWidth="1"/>
    <col min="2826" max="2826" width="26.5703125" customWidth="1"/>
    <col min="2828" max="2828" width="10.140625" bestFit="1" customWidth="1"/>
    <col min="2829" max="2832" width="9.28515625" bestFit="1" customWidth="1"/>
    <col min="2833" max="2833" width="9.5703125" bestFit="1" customWidth="1"/>
    <col min="2835" max="2837" width="9.140625" customWidth="1"/>
    <col min="3073" max="3073" width="26" customWidth="1"/>
    <col min="3074" max="3074" width="11.5703125" bestFit="1" customWidth="1"/>
    <col min="3075" max="3075" width="11.5703125" customWidth="1"/>
    <col min="3077" max="3077" width="9.5703125" bestFit="1" customWidth="1"/>
    <col min="3078" max="3078" width="10.140625" bestFit="1" customWidth="1"/>
    <col min="3080" max="3080" width="12.140625" bestFit="1" customWidth="1"/>
    <col min="3081" max="3081" width="2.7109375" customWidth="1"/>
    <col min="3082" max="3082" width="26.5703125" customWidth="1"/>
    <col min="3084" max="3084" width="10.140625" bestFit="1" customWidth="1"/>
    <col min="3085" max="3088" width="9.28515625" bestFit="1" customWidth="1"/>
    <col min="3089" max="3089" width="9.5703125" bestFit="1" customWidth="1"/>
    <col min="3091" max="3093" width="9.140625" customWidth="1"/>
    <col min="3329" max="3329" width="26" customWidth="1"/>
    <col min="3330" max="3330" width="11.5703125" bestFit="1" customWidth="1"/>
    <col min="3331" max="3331" width="11.5703125" customWidth="1"/>
    <col min="3333" max="3333" width="9.5703125" bestFit="1" customWidth="1"/>
    <col min="3334" max="3334" width="10.140625" bestFit="1" customWidth="1"/>
    <col min="3336" max="3336" width="12.140625" bestFit="1" customWidth="1"/>
    <col min="3337" max="3337" width="2.7109375" customWidth="1"/>
    <col min="3338" max="3338" width="26.5703125" customWidth="1"/>
    <col min="3340" max="3340" width="10.140625" bestFit="1" customWidth="1"/>
    <col min="3341" max="3344" width="9.28515625" bestFit="1" customWidth="1"/>
    <col min="3345" max="3345" width="9.5703125" bestFit="1" customWidth="1"/>
    <col min="3347" max="3349" width="9.140625" customWidth="1"/>
    <col min="3585" max="3585" width="26" customWidth="1"/>
    <col min="3586" max="3586" width="11.5703125" bestFit="1" customWidth="1"/>
    <col min="3587" max="3587" width="11.5703125" customWidth="1"/>
    <col min="3589" max="3589" width="9.5703125" bestFit="1" customWidth="1"/>
    <col min="3590" max="3590" width="10.140625" bestFit="1" customWidth="1"/>
    <col min="3592" max="3592" width="12.140625" bestFit="1" customWidth="1"/>
    <col min="3593" max="3593" width="2.7109375" customWidth="1"/>
    <col min="3594" max="3594" width="26.5703125" customWidth="1"/>
    <col min="3596" max="3596" width="10.140625" bestFit="1" customWidth="1"/>
    <col min="3597" max="3600" width="9.28515625" bestFit="1" customWidth="1"/>
    <col min="3601" max="3601" width="9.5703125" bestFit="1" customWidth="1"/>
    <col min="3603" max="3605" width="9.140625" customWidth="1"/>
    <col min="3841" max="3841" width="26" customWidth="1"/>
    <col min="3842" max="3842" width="11.5703125" bestFit="1" customWidth="1"/>
    <col min="3843" max="3843" width="11.5703125" customWidth="1"/>
    <col min="3845" max="3845" width="9.5703125" bestFit="1" customWidth="1"/>
    <col min="3846" max="3846" width="10.140625" bestFit="1" customWidth="1"/>
    <col min="3848" max="3848" width="12.140625" bestFit="1" customWidth="1"/>
    <col min="3849" max="3849" width="2.7109375" customWidth="1"/>
    <col min="3850" max="3850" width="26.5703125" customWidth="1"/>
    <col min="3852" max="3852" width="10.140625" bestFit="1" customWidth="1"/>
    <col min="3853" max="3856" width="9.28515625" bestFit="1" customWidth="1"/>
    <col min="3857" max="3857" width="9.5703125" bestFit="1" customWidth="1"/>
    <col min="3859" max="3861" width="9.140625" customWidth="1"/>
    <col min="4097" max="4097" width="26" customWidth="1"/>
    <col min="4098" max="4098" width="11.5703125" bestFit="1" customWidth="1"/>
    <col min="4099" max="4099" width="11.5703125" customWidth="1"/>
    <col min="4101" max="4101" width="9.5703125" bestFit="1" customWidth="1"/>
    <col min="4102" max="4102" width="10.140625" bestFit="1" customWidth="1"/>
    <col min="4104" max="4104" width="12.140625" bestFit="1" customWidth="1"/>
    <col min="4105" max="4105" width="2.7109375" customWidth="1"/>
    <col min="4106" max="4106" width="26.5703125" customWidth="1"/>
    <col min="4108" max="4108" width="10.140625" bestFit="1" customWidth="1"/>
    <col min="4109" max="4112" width="9.28515625" bestFit="1" customWidth="1"/>
    <col min="4113" max="4113" width="9.5703125" bestFit="1" customWidth="1"/>
    <col min="4115" max="4117" width="9.140625" customWidth="1"/>
    <col min="4353" max="4353" width="26" customWidth="1"/>
    <col min="4354" max="4354" width="11.5703125" bestFit="1" customWidth="1"/>
    <col min="4355" max="4355" width="11.5703125" customWidth="1"/>
    <col min="4357" max="4357" width="9.5703125" bestFit="1" customWidth="1"/>
    <col min="4358" max="4358" width="10.140625" bestFit="1" customWidth="1"/>
    <col min="4360" max="4360" width="12.140625" bestFit="1" customWidth="1"/>
    <col min="4361" max="4361" width="2.7109375" customWidth="1"/>
    <col min="4362" max="4362" width="26.5703125" customWidth="1"/>
    <col min="4364" max="4364" width="10.140625" bestFit="1" customWidth="1"/>
    <col min="4365" max="4368" width="9.28515625" bestFit="1" customWidth="1"/>
    <col min="4369" max="4369" width="9.5703125" bestFit="1" customWidth="1"/>
    <col min="4371" max="4373" width="9.140625" customWidth="1"/>
    <col min="4609" max="4609" width="26" customWidth="1"/>
    <col min="4610" max="4610" width="11.5703125" bestFit="1" customWidth="1"/>
    <col min="4611" max="4611" width="11.5703125" customWidth="1"/>
    <col min="4613" max="4613" width="9.5703125" bestFit="1" customWidth="1"/>
    <col min="4614" max="4614" width="10.140625" bestFit="1" customWidth="1"/>
    <col min="4616" max="4616" width="12.140625" bestFit="1" customWidth="1"/>
    <col min="4617" max="4617" width="2.7109375" customWidth="1"/>
    <col min="4618" max="4618" width="26.5703125" customWidth="1"/>
    <col min="4620" max="4620" width="10.140625" bestFit="1" customWidth="1"/>
    <col min="4621" max="4624" width="9.28515625" bestFit="1" customWidth="1"/>
    <col min="4625" max="4625" width="9.5703125" bestFit="1" customWidth="1"/>
    <col min="4627" max="4629" width="9.140625" customWidth="1"/>
    <col min="4865" max="4865" width="26" customWidth="1"/>
    <col min="4866" max="4866" width="11.5703125" bestFit="1" customWidth="1"/>
    <col min="4867" max="4867" width="11.5703125" customWidth="1"/>
    <col min="4869" max="4869" width="9.5703125" bestFit="1" customWidth="1"/>
    <col min="4870" max="4870" width="10.140625" bestFit="1" customWidth="1"/>
    <col min="4872" max="4872" width="12.140625" bestFit="1" customWidth="1"/>
    <col min="4873" max="4873" width="2.7109375" customWidth="1"/>
    <col min="4874" max="4874" width="26.5703125" customWidth="1"/>
    <col min="4876" max="4876" width="10.140625" bestFit="1" customWidth="1"/>
    <col min="4877" max="4880" width="9.28515625" bestFit="1" customWidth="1"/>
    <col min="4881" max="4881" width="9.5703125" bestFit="1" customWidth="1"/>
    <col min="4883" max="4885" width="9.140625" customWidth="1"/>
    <col min="5121" max="5121" width="26" customWidth="1"/>
    <col min="5122" max="5122" width="11.5703125" bestFit="1" customWidth="1"/>
    <col min="5123" max="5123" width="11.5703125" customWidth="1"/>
    <col min="5125" max="5125" width="9.5703125" bestFit="1" customWidth="1"/>
    <col min="5126" max="5126" width="10.140625" bestFit="1" customWidth="1"/>
    <col min="5128" max="5128" width="12.140625" bestFit="1" customWidth="1"/>
    <col min="5129" max="5129" width="2.7109375" customWidth="1"/>
    <col min="5130" max="5130" width="26.5703125" customWidth="1"/>
    <col min="5132" max="5132" width="10.140625" bestFit="1" customWidth="1"/>
    <col min="5133" max="5136" width="9.28515625" bestFit="1" customWidth="1"/>
    <col min="5137" max="5137" width="9.5703125" bestFit="1" customWidth="1"/>
    <col min="5139" max="5141" width="9.140625" customWidth="1"/>
    <col min="5377" max="5377" width="26" customWidth="1"/>
    <col min="5378" max="5378" width="11.5703125" bestFit="1" customWidth="1"/>
    <col min="5379" max="5379" width="11.5703125" customWidth="1"/>
    <col min="5381" max="5381" width="9.5703125" bestFit="1" customWidth="1"/>
    <col min="5382" max="5382" width="10.140625" bestFit="1" customWidth="1"/>
    <col min="5384" max="5384" width="12.140625" bestFit="1" customWidth="1"/>
    <col min="5385" max="5385" width="2.7109375" customWidth="1"/>
    <col min="5386" max="5386" width="26.5703125" customWidth="1"/>
    <col min="5388" max="5388" width="10.140625" bestFit="1" customWidth="1"/>
    <col min="5389" max="5392" width="9.28515625" bestFit="1" customWidth="1"/>
    <col min="5393" max="5393" width="9.5703125" bestFit="1" customWidth="1"/>
    <col min="5395" max="5397" width="9.140625" customWidth="1"/>
    <col min="5633" max="5633" width="26" customWidth="1"/>
    <col min="5634" max="5634" width="11.5703125" bestFit="1" customWidth="1"/>
    <col min="5635" max="5635" width="11.5703125" customWidth="1"/>
    <col min="5637" max="5637" width="9.5703125" bestFit="1" customWidth="1"/>
    <col min="5638" max="5638" width="10.140625" bestFit="1" customWidth="1"/>
    <col min="5640" max="5640" width="12.140625" bestFit="1" customWidth="1"/>
    <col min="5641" max="5641" width="2.7109375" customWidth="1"/>
    <col min="5642" max="5642" width="26.5703125" customWidth="1"/>
    <col min="5644" max="5644" width="10.140625" bestFit="1" customWidth="1"/>
    <col min="5645" max="5648" width="9.28515625" bestFit="1" customWidth="1"/>
    <col min="5649" max="5649" width="9.5703125" bestFit="1" customWidth="1"/>
    <col min="5651" max="5653" width="9.140625" customWidth="1"/>
    <col min="5889" max="5889" width="26" customWidth="1"/>
    <col min="5890" max="5890" width="11.5703125" bestFit="1" customWidth="1"/>
    <col min="5891" max="5891" width="11.5703125" customWidth="1"/>
    <col min="5893" max="5893" width="9.5703125" bestFit="1" customWidth="1"/>
    <col min="5894" max="5894" width="10.140625" bestFit="1" customWidth="1"/>
    <col min="5896" max="5896" width="12.140625" bestFit="1" customWidth="1"/>
    <col min="5897" max="5897" width="2.7109375" customWidth="1"/>
    <col min="5898" max="5898" width="26.5703125" customWidth="1"/>
    <col min="5900" max="5900" width="10.140625" bestFit="1" customWidth="1"/>
    <col min="5901" max="5904" width="9.28515625" bestFit="1" customWidth="1"/>
    <col min="5905" max="5905" width="9.5703125" bestFit="1" customWidth="1"/>
    <col min="5907" max="5909" width="9.140625" customWidth="1"/>
    <col min="6145" max="6145" width="26" customWidth="1"/>
    <col min="6146" max="6146" width="11.5703125" bestFit="1" customWidth="1"/>
    <col min="6147" max="6147" width="11.5703125" customWidth="1"/>
    <col min="6149" max="6149" width="9.5703125" bestFit="1" customWidth="1"/>
    <col min="6150" max="6150" width="10.140625" bestFit="1" customWidth="1"/>
    <col min="6152" max="6152" width="12.140625" bestFit="1" customWidth="1"/>
    <col min="6153" max="6153" width="2.7109375" customWidth="1"/>
    <col min="6154" max="6154" width="26.5703125" customWidth="1"/>
    <col min="6156" max="6156" width="10.140625" bestFit="1" customWidth="1"/>
    <col min="6157" max="6160" width="9.28515625" bestFit="1" customWidth="1"/>
    <col min="6161" max="6161" width="9.5703125" bestFit="1" customWidth="1"/>
    <col min="6163" max="6165" width="9.140625" customWidth="1"/>
    <col min="6401" max="6401" width="26" customWidth="1"/>
    <col min="6402" max="6402" width="11.5703125" bestFit="1" customWidth="1"/>
    <col min="6403" max="6403" width="11.5703125" customWidth="1"/>
    <col min="6405" max="6405" width="9.5703125" bestFit="1" customWidth="1"/>
    <col min="6406" max="6406" width="10.140625" bestFit="1" customWidth="1"/>
    <col min="6408" max="6408" width="12.140625" bestFit="1" customWidth="1"/>
    <col min="6409" max="6409" width="2.7109375" customWidth="1"/>
    <col min="6410" max="6410" width="26.5703125" customWidth="1"/>
    <col min="6412" max="6412" width="10.140625" bestFit="1" customWidth="1"/>
    <col min="6413" max="6416" width="9.28515625" bestFit="1" customWidth="1"/>
    <col min="6417" max="6417" width="9.5703125" bestFit="1" customWidth="1"/>
    <col min="6419" max="6421" width="9.140625" customWidth="1"/>
    <col min="6657" max="6657" width="26" customWidth="1"/>
    <col min="6658" max="6658" width="11.5703125" bestFit="1" customWidth="1"/>
    <col min="6659" max="6659" width="11.5703125" customWidth="1"/>
    <col min="6661" max="6661" width="9.5703125" bestFit="1" customWidth="1"/>
    <col min="6662" max="6662" width="10.140625" bestFit="1" customWidth="1"/>
    <col min="6664" max="6664" width="12.140625" bestFit="1" customWidth="1"/>
    <col min="6665" max="6665" width="2.7109375" customWidth="1"/>
    <col min="6666" max="6666" width="26.5703125" customWidth="1"/>
    <col min="6668" max="6668" width="10.140625" bestFit="1" customWidth="1"/>
    <col min="6669" max="6672" width="9.28515625" bestFit="1" customWidth="1"/>
    <col min="6673" max="6673" width="9.5703125" bestFit="1" customWidth="1"/>
    <col min="6675" max="6677" width="9.140625" customWidth="1"/>
    <col min="6913" max="6913" width="26" customWidth="1"/>
    <col min="6914" max="6914" width="11.5703125" bestFit="1" customWidth="1"/>
    <col min="6915" max="6915" width="11.5703125" customWidth="1"/>
    <col min="6917" max="6917" width="9.5703125" bestFit="1" customWidth="1"/>
    <col min="6918" max="6918" width="10.140625" bestFit="1" customWidth="1"/>
    <col min="6920" max="6920" width="12.140625" bestFit="1" customWidth="1"/>
    <col min="6921" max="6921" width="2.7109375" customWidth="1"/>
    <col min="6922" max="6922" width="26.5703125" customWidth="1"/>
    <col min="6924" max="6924" width="10.140625" bestFit="1" customWidth="1"/>
    <col min="6925" max="6928" width="9.28515625" bestFit="1" customWidth="1"/>
    <col min="6929" max="6929" width="9.5703125" bestFit="1" customWidth="1"/>
    <col min="6931" max="6933" width="9.140625" customWidth="1"/>
    <col min="7169" max="7169" width="26" customWidth="1"/>
    <col min="7170" max="7170" width="11.5703125" bestFit="1" customWidth="1"/>
    <col min="7171" max="7171" width="11.5703125" customWidth="1"/>
    <col min="7173" max="7173" width="9.5703125" bestFit="1" customWidth="1"/>
    <col min="7174" max="7174" width="10.140625" bestFit="1" customWidth="1"/>
    <col min="7176" max="7176" width="12.140625" bestFit="1" customWidth="1"/>
    <col min="7177" max="7177" width="2.7109375" customWidth="1"/>
    <col min="7178" max="7178" width="26.5703125" customWidth="1"/>
    <col min="7180" max="7180" width="10.140625" bestFit="1" customWidth="1"/>
    <col min="7181" max="7184" width="9.28515625" bestFit="1" customWidth="1"/>
    <col min="7185" max="7185" width="9.5703125" bestFit="1" customWidth="1"/>
    <col min="7187" max="7189" width="9.140625" customWidth="1"/>
    <col min="7425" max="7425" width="26" customWidth="1"/>
    <col min="7426" max="7426" width="11.5703125" bestFit="1" customWidth="1"/>
    <col min="7427" max="7427" width="11.5703125" customWidth="1"/>
    <col min="7429" max="7429" width="9.5703125" bestFit="1" customWidth="1"/>
    <col min="7430" max="7430" width="10.140625" bestFit="1" customWidth="1"/>
    <col min="7432" max="7432" width="12.140625" bestFit="1" customWidth="1"/>
    <col min="7433" max="7433" width="2.7109375" customWidth="1"/>
    <col min="7434" max="7434" width="26.5703125" customWidth="1"/>
    <col min="7436" max="7436" width="10.140625" bestFit="1" customWidth="1"/>
    <col min="7437" max="7440" width="9.28515625" bestFit="1" customWidth="1"/>
    <col min="7441" max="7441" width="9.5703125" bestFit="1" customWidth="1"/>
    <col min="7443" max="7445" width="9.140625" customWidth="1"/>
    <col min="7681" max="7681" width="26" customWidth="1"/>
    <col min="7682" max="7682" width="11.5703125" bestFit="1" customWidth="1"/>
    <col min="7683" max="7683" width="11.5703125" customWidth="1"/>
    <col min="7685" max="7685" width="9.5703125" bestFit="1" customWidth="1"/>
    <col min="7686" max="7686" width="10.140625" bestFit="1" customWidth="1"/>
    <col min="7688" max="7688" width="12.140625" bestFit="1" customWidth="1"/>
    <col min="7689" max="7689" width="2.7109375" customWidth="1"/>
    <col min="7690" max="7690" width="26.5703125" customWidth="1"/>
    <col min="7692" max="7692" width="10.140625" bestFit="1" customWidth="1"/>
    <col min="7693" max="7696" width="9.28515625" bestFit="1" customWidth="1"/>
    <col min="7697" max="7697" width="9.5703125" bestFit="1" customWidth="1"/>
    <col min="7699" max="7701" width="9.140625" customWidth="1"/>
    <col min="7937" max="7937" width="26" customWidth="1"/>
    <col min="7938" max="7938" width="11.5703125" bestFit="1" customWidth="1"/>
    <col min="7939" max="7939" width="11.5703125" customWidth="1"/>
    <col min="7941" max="7941" width="9.5703125" bestFit="1" customWidth="1"/>
    <col min="7942" max="7942" width="10.140625" bestFit="1" customWidth="1"/>
    <col min="7944" max="7944" width="12.140625" bestFit="1" customWidth="1"/>
    <col min="7945" max="7945" width="2.7109375" customWidth="1"/>
    <col min="7946" max="7946" width="26.5703125" customWidth="1"/>
    <col min="7948" max="7948" width="10.140625" bestFit="1" customWidth="1"/>
    <col min="7949" max="7952" width="9.28515625" bestFit="1" customWidth="1"/>
    <col min="7953" max="7953" width="9.5703125" bestFit="1" customWidth="1"/>
    <col min="7955" max="7957" width="9.140625" customWidth="1"/>
    <col min="8193" max="8193" width="26" customWidth="1"/>
    <col min="8194" max="8194" width="11.5703125" bestFit="1" customWidth="1"/>
    <col min="8195" max="8195" width="11.5703125" customWidth="1"/>
    <col min="8197" max="8197" width="9.5703125" bestFit="1" customWidth="1"/>
    <col min="8198" max="8198" width="10.140625" bestFit="1" customWidth="1"/>
    <col min="8200" max="8200" width="12.140625" bestFit="1" customWidth="1"/>
    <col min="8201" max="8201" width="2.7109375" customWidth="1"/>
    <col min="8202" max="8202" width="26.5703125" customWidth="1"/>
    <col min="8204" max="8204" width="10.140625" bestFit="1" customWidth="1"/>
    <col min="8205" max="8208" width="9.28515625" bestFit="1" customWidth="1"/>
    <col min="8209" max="8209" width="9.5703125" bestFit="1" customWidth="1"/>
    <col min="8211" max="8213" width="9.140625" customWidth="1"/>
    <col min="8449" max="8449" width="26" customWidth="1"/>
    <col min="8450" max="8450" width="11.5703125" bestFit="1" customWidth="1"/>
    <col min="8451" max="8451" width="11.5703125" customWidth="1"/>
    <col min="8453" max="8453" width="9.5703125" bestFit="1" customWidth="1"/>
    <col min="8454" max="8454" width="10.140625" bestFit="1" customWidth="1"/>
    <col min="8456" max="8456" width="12.140625" bestFit="1" customWidth="1"/>
    <col min="8457" max="8457" width="2.7109375" customWidth="1"/>
    <col min="8458" max="8458" width="26.5703125" customWidth="1"/>
    <col min="8460" max="8460" width="10.140625" bestFit="1" customWidth="1"/>
    <col min="8461" max="8464" width="9.28515625" bestFit="1" customWidth="1"/>
    <col min="8465" max="8465" width="9.5703125" bestFit="1" customWidth="1"/>
    <col min="8467" max="8469" width="9.140625" customWidth="1"/>
    <col min="8705" max="8705" width="26" customWidth="1"/>
    <col min="8706" max="8706" width="11.5703125" bestFit="1" customWidth="1"/>
    <col min="8707" max="8707" width="11.5703125" customWidth="1"/>
    <col min="8709" max="8709" width="9.5703125" bestFit="1" customWidth="1"/>
    <col min="8710" max="8710" width="10.140625" bestFit="1" customWidth="1"/>
    <col min="8712" max="8712" width="12.140625" bestFit="1" customWidth="1"/>
    <col min="8713" max="8713" width="2.7109375" customWidth="1"/>
    <col min="8714" max="8714" width="26.5703125" customWidth="1"/>
    <col min="8716" max="8716" width="10.140625" bestFit="1" customWidth="1"/>
    <col min="8717" max="8720" width="9.28515625" bestFit="1" customWidth="1"/>
    <col min="8721" max="8721" width="9.5703125" bestFit="1" customWidth="1"/>
    <col min="8723" max="8725" width="9.140625" customWidth="1"/>
    <col min="8961" max="8961" width="26" customWidth="1"/>
    <col min="8962" max="8962" width="11.5703125" bestFit="1" customWidth="1"/>
    <col min="8963" max="8963" width="11.5703125" customWidth="1"/>
    <col min="8965" max="8965" width="9.5703125" bestFit="1" customWidth="1"/>
    <col min="8966" max="8966" width="10.140625" bestFit="1" customWidth="1"/>
    <col min="8968" max="8968" width="12.140625" bestFit="1" customWidth="1"/>
    <col min="8969" max="8969" width="2.7109375" customWidth="1"/>
    <col min="8970" max="8970" width="26.5703125" customWidth="1"/>
    <col min="8972" max="8972" width="10.140625" bestFit="1" customWidth="1"/>
    <col min="8973" max="8976" width="9.28515625" bestFit="1" customWidth="1"/>
    <col min="8977" max="8977" width="9.5703125" bestFit="1" customWidth="1"/>
    <col min="8979" max="8981" width="9.140625" customWidth="1"/>
    <col min="9217" max="9217" width="26" customWidth="1"/>
    <col min="9218" max="9218" width="11.5703125" bestFit="1" customWidth="1"/>
    <col min="9219" max="9219" width="11.5703125" customWidth="1"/>
    <col min="9221" max="9221" width="9.5703125" bestFit="1" customWidth="1"/>
    <col min="9222" max="9222" width="10.140625" bestFit="1" customWidth="1"/>
    <col min="9224" max="9224" width="12.140625" bestFit="1" customWidth="1"/>
    <col min="9225" max="9225" width="2.7109375" customWidth="1"/>
    <col min="9226" max="9226" width="26.5703125" customWidth="1"/>
    <col min="9228" max="9228" width="10.140625" bestFit="1" customWidth="1"/>
    <col min="9229" max="9232" width="9.28515625" bestFit="1" customWidth="1"/>
    <col min="9233" max="9233" width="9.5703125" bestFit="1" customWidth="1"/>
    <col min="9235" max="9237" width="9.140625" customWidth="1"/>
    <col min="9473" max="9473" width="26" customWidth="1"/>
    <col min="9474" max="9474" width="11.5703125" bestFit="1" customWidth="1"/>
    <col min="9475" max="9475" width="11.5703125" customWidth="1"/>
    <col min="9477" max="9477" width="9.5703125" bestFit="1" customWidth="1"/>
    <col min="9478" max="9478" width="10.140625" bestFit="1" customWidth="1"/>
    <col min="9480" max="9480" width="12.140625" bestFit="1" customWidth="1"/>
    <col min="9481" max="9481" width="2.7109375" customWidth="1"/>
    <col min="9482" max="9482" width="26.5703125" customWidth="1"/>
    <col min="9484" max="9484" width="10.140625" bestFit="1" customWidth="1"/>
    <col min="9485" max="9488" width="9.28515625" bestFit="1" customWidth="1"/>
    <col min="9489" max="9489" width="9.5703125" bestFit="1" customWidth="1"/>
    <col min="9491" max="9493" width="9.140625" customWidth="1"/>
    <col min="9729" max="9729" width="26" customWidth="1"/>
    <col min="9730" max="9730" width="11.5703125" bestFit="1" customWidth="1"/>
    <col min="9731" max="9731" width="11.5703125" customWidth="1"/>
    <col min="9733" max="9733" width="9.5703125" bestFit="1" customWidth="1"/>
    <col min="9734" max="9734" width="10.140625" bestFit="1" customWidth="1"/>
    <col min="9736" max="9736" width="12.140625" bestFit="1" customWidth="1"/>
    <col min="9737" max="9737" width="2.7109375" customWidth="1"/>
    <col min="9738" max="9738" width="26.5703125" customWidth="1"/>
    <col min="9740" max="9740" width="10.140625" bestFit="1" customWidth="1"/>
    <col min="9741" max="9744" width="9.28515625" bestFit="1" customWidth="1"/>
    <col min="9745" max="9745" width="9.5703125" bestFit="1" customWidth="1"/>
    <col min="9747" max="9749" width="9.140625" customWidth="1"/>
    <col min="9985" max="9985" width="26" customWidth="1"/>
    <col min="9986" max="9986" width="11.5703125" bestFit="1" customWidth="1"/>
    <col min="9987" max="9987" width="11.5703125" customWidth="1"/>
    <col min="9989" max="9989" width="9.5703125" bestFit="1" customWidth="1"/>
    <col min="9990" max="9990" width="10.140625" bestFit="1" customWidth="1"/>
    <col min="9992" max="9992" width="12.140625" bestFit="1" customWidth="1"/>
    <col min="9993" max="9993" width="2.7109375" customWidth="1"/>
    <col min="9994" max="9994" width="26.5703125" customWidth="1"/>
    <col min="9996" max="9996" width="10.140625" bestFit="1" customWidth="1"/>
    <col min="9997" max="10000" width="9.28515625" bestFit="1" customWidth="1"/>
    <col min="10001" max="10001" width="9.5703125" bestFit="1" customWidth="1"/>
    <col min="10003" max="10005" width="9.140625" customWidth="1"/>
    <col min="10241" max="10241" width="26" customWidth="1"/>
    <col min="10242" max="10242" width="11.5703125" bestFit="1" customWidth="1"/>
    <col min="10243" max="10243" width="11.5703125" customWidth="1"/>
    <col min="10245" max="10245" width="9.5703125" bestFit="1" customWidth="1"/>
    <col min="10246" max="10246" width="10.140625" bestFit="1" customWidth="1"/>
    <col min="10248" max="10248" width="12.140625" bestFit="1" customWidth="1"/>
    <col min="10249" max="10249" width="2.7109375" customWidth="1"/>
    <col min="10250" max="10250" width="26.5703125" customWidth="1"/>
    <col min="10252" max="10252" width="10.140625" bestFit="1" customWidth="1"/>
    <col min="10253" max="10256" width="9.28515625" bestFit="1" customWidth="1"/>
    <col min="10257" max="10257" width="9.5703125" bestFit="1" customWidth="1"/>
    <col min="10259" max="10261" width="9.140625" customWidth="1"/>
    <col min="10497" max="10497" width="26" customWidth="1"/>
    <col min="10498" max="10498" width="11.5703125" bestFit="1" customWidth="1"/>
    <col min="10499" max="10499" width="11.5703125" customWidth="1"/>
    <col min="10501" max="10501" width="9.5703125" bestFit="1" customWidth="1"/>
    <col min="10502" max="10502" width="10.140625" bestFit="1" customWidth="1"/>
    <col min="10504" max="10504" width="12.140625" bestFit="1" customWidth="1"/>
    <col min="10505" max="10505" width="2.7109375" customWidth="1"/>
    <col min="10506" max="10506" width="26.5703125" customWidth="1"/>
    <col min="10508" max="10508" width="10.140625" bestFit="1" customWidth="1"/>
    <col min="10509" max="10512" width="9.28515625" bestFit="1" customWidth="1"/>
    <col min="10513" max="10513" width="9.5703125" bestFit="1" customWidth="1"/>
    <col min="10515" max="10517" width="9.140625" customWidth="1"/>
    <col min="10753" max="10753" width="26" customWidth="1"/>
    <col min="10754" max="10754" width="11.5703125" bestFit="1" customWidth="1"/>
    <col min="10755" max="10755" width="11.5703125" customWidth="1"/>
    <col min="10757" max="10757" width="9.5703125" bestFit="1" customWidth="1"/>
    <col min="10758" max="10758" width="10.140625" bestFit="1" customWidth="1"/>
    <col min="10760" max="10760" width="12.140625" bestFit="1" customWidth="1"/>
    <col min="10761" max="10761" width="2.7109375" customWidth="1"/>
    <col min="10762" max="10762" width="26.5703125" customWidth="1"/>
    <col min="10764" max="10764" width="10.140625" bestFit="1" customWidth="1"/>
    <col min="10765" max="10768" width="9.28515625" bestFit="1" customWidth="1"/>
    <col min="10769" max="10769" width="9.5703125" bestFit="1" customWidth="1"/>
    <col min="10771" max="10773" width="9.140625" customWidth="1"/>
    <col min="11009" max="11009" width="26" customWidth="1"/>
    <col min="11010" max="11010" width="11.5703125" bestFit="1" customWidth="1"/>
    <col min="11011" max="11011" width="11.5703125" customWidth="1"/>
    <col min="11013" max="11013" width="9.5703125" bestFit="1" customWidth="1"/>
    <col min="11014" max="11014" width="10.140625" bestFit="1" customWidth="1"/>
    <col min="11016" max="11016" width="12.140625" bestFit="1" customWidth="1"/>
    <col min="11017" max="11017" width="2.7109375" customWidth="1"/>
    <col min="11018" max="11018" width="26.5703125" customWidth="1"/>
    <col min="11020" max="11020" width="10.140625" bestFit="1" customWidth="1"/>
    <col min="11021" max="11024" width="9.28515625" bestFit="1" customWidth="1"/>
    <col min="11025" max="11025" width="9.5703125" bestFit="1" customWidth="1"/>
    <col min="11027" max="11029" width="9.140625" customWidth="1"/>
    <col min="11265" max="11265" width="26" customWidth="1"/>
    <col min="11266" max="11266" width="11.5703125" bestFit="1" customWidth="1"/>
    <col min="11267" max="11267" width="11.5703125" customWidth="1"/>
    <col min="11269" max="11269" width="9.5703125" bestFit="1" customWidth="1"/>
    <col min="11270" max="11270" width="10.140625" bestFit="1" customWidth="1"/>
    <col min="11272" max="11272" width="12.140625" bestFit="1" customWidth="1"/>
    <col min="11273" max="11273" width="2.7109375" customWidth="1"/>
    <col min="11274" max="11274" width="26.5703125" customWidth="1"/>
    <col min="11276" max="11276" width="10.140625" bestFit="1" customWidth="1"/>
    <col min="11277" max="11280" width="9.28515625" bestFit="1" customWidth="1"/>
    <col min="11281" max="11281" width="9.5703125" bestFit="1" customWidth="1"/>
    <col min="11283" max="11285" width="9.140625" customWidth="1"/>
    <col min="11521" max="11521" width="26" customWidth="1"/>
    <col min="11522" max="11522" width="11.5703125" bestFit="1" customWidth="1"/>
    <col min="11523" max="11523" width="11.5703125" customWidth="1"/>
    <col min="11525" max="11525" width="9.5703125" bestFit="1" customWidth="1"/>
    <col min="11526" max="11526" width="10.140625" bestFit="1" customWidth="1"/>
    <col min="11528" max="11528" width="12.140625" bestFit="1" customWidth="1"/>
    <col min="11529" max="11529" width="2.7109375" customWidth="1"/>
    <col min="11530" max="11530" width="26.5703125" customWidth="1"/>
    <col min="11532" max="11532" width="10.140625" bestFit="1" customWidth="1"/>
    <col min="11533" max="11536" width="9.28515625" bestFit="1" customWidth="1"/>
    <col min="11537" max="11537" width="9.5703125" bestFit="1" customWidth="1"/>
    <col min="11539" max="11541" width="9.140625" customWidth="1"/>
    <col min="11777" max="11777" width="26" customWidth="1"/>
    <col min="11778" max="11778" width="11.5703125" bestFit="1" customWidth="1"/>
    <col min="11779" max="11779" width="11.5703125" customWidth="1"/>
    <col min="11781" max="11781" width="9.5703125" bestFit="1" customWidth="1"/>
    <col min="11782" max="11782" width="10.140625" bestFit="1" customWidth="1"/>
    <col min="11784" max="11784" width="12.140625" bestFit="1" customWidth="1"/>
    <col min="11785" max="11785" width="2.7109375" customWidth="1"/>
    <col min="11786" max="11786" width="26.5703125" customWidth="1"/>
    <col min="11788" max="11788" width="10.140625" bestFit="1" customWidth="1"/>
    <col min="11789" max="11792" width="9.28515625" bestFit="1" customWidth="1"/>
    <col min="11793" max="11793" width="9.5703125" bestFit="1" customWidth="1"/>
    <col min="11795" max="11797" width="9.140625" customWidth="1"/>
    <col min="12033" max="12033" width="26" customWidth="1"/>
    <col min="12034" max="12034" width="11.5703125" bestFit="1" customWidth="1"/>
    <col min="12035" max="12035" width="11.5703125" customWidth="1"/>
    <col min="12037" max="12037" width="9.5703125" bestFit="1" customWidth="1"/>
    <col min="12038" max="12038" width="10.140625" bestFit="1" customWidth="1"/>
    <col min="12040" max="12040" width="12.140625" bestFit="1" customWidth="1"/>
    <col min="12041" max="12041" width="2.7109375" customWidth="1"/>
    <col min="12042" max="12042" width="26.5703125" customWidth="1"/>
    <col min="12044" max="12044" width="10.140625" bestFit="1" customWidth="1"/>
    <col min="12045" max="12048" width="9.28515625" bestFit="1" customWidth="1"/>
    <col min="12049" max="12049" width="9.5703125" bestFit="1" customWidth="1"/>
    <col min="12051" max="12053" width="9.140625" customWidth="1"/>
    <col min="12289" max="12289" width="26" customWidth="1"/>
    <col min="12290" max="12290" width="11.5703125" bestFit="1" customWidth="1"/>
    <col min="12291" max="12291" width="11.5703125" customWidth="1"/>
    <col min="12293" max="12293" width="9.5703125" bestFit="1" customWidth="1"/>
    <col min="12294" max="12294" width="10.140625" bestFit="1" customWidth="1"/>
    <col min="12296" max="12296" width="12.140625" bestFit="1" customWidth="1"/>
    <col min="12297" max="12297" width="2.7109375" customWidth="1"/>
    <col min="12298" max="12298" width="26.5703125" customWidth="1"/>
    <col min="12300" max="12300" width="10.140625" bestFit="1" customWidth="1"/>
    <col min="12301" max="12304" width="9.28515625" bestFit="1" customWidth="1"/>
    <col min="12305" max="12305" width="9.5703125" bestFit="1" customWidth="1"/>
    <col min="12307" max="12309" width="9.140625" customWidth="1"/>
    <col min="12545" max="12545" width="26" customWidth="1"/>
    <col min="12546" max="12546" width="11.5703125" bestFit="1" customWidth="1"/>
    <col min="12547" max="12547" width="11.5703125" customWidth="1"/>
    <col min="12549" max="12549" width="9.5703125" bestFit="1" customWidth="1"/>
    <col min="12550" max="12550" width="10.140625" bestFit="1" customWidth="1"/>
    <col min="12552" max="12552" width="12.140625" bestFit="1" customWidth="1"/>
    <col min="12553" max="12553" width="2.7109375" customWidth="1"/>
    <col min="12554" max="12554" width="26.5703125" customWidth="1"/>
    <col min="12556" max="12556" width="10.140625" bestFit="1" customWidth="1"/>
    <col min="12557" max="12560" width="9.28515625" bestFit="1" customWidth="1"/>
    <col min="12561" max="12561" width="9.5703125" bestFit="1" customWidth="1"/>
    <col min="12563" max="12565" width="9.140625" customWidth="1"/>
    <col min="12801" max="12801" width="26" customWidth="1"/>
    <col min="12802" max="12802" width="11.5703125" bestFit="1" customWidth="1"/>
    <col min="12803" max="12803" width="11.5703125" customWidth="1"/>
    <col min="12805" max="12805" width="9.5703125" bestFit="1" customWidth="1"/>
    <col min="12806" max="12806" width="10.140625" bestFit="1" customWidth="1"/>
    <col min="12808" max="12808" width="12.140625" bestFit="1" customWidth="1"/>
    <col min="12809" max="12809" width="2.7109375" customWidth="1"/>
    <col min="12810" max="12810" width="26.5703125" customWidth="1"/>
    <col min="12812" max="12812" width="10.140625" bestFit="1" customWidth="1"/>
    <col min="12813" max="12816" width="9.28515625" bestFit="1" customWidth="1"/>
    <col min="12817" max="12817" width="9.5703125" bestFit="1" customWidth="1"/>
    <col min="12819" max="12821" width="9.140625" customWidth="1"/>
    <col min="13057" max="13057" width="26" customWidth="1"/>
    <col min="13058" max="13058" width="11.5703125" bestFit="1" customWidth="1"/>
    <col min="13059" max="13059" width="11.5703125" customWidth="1"/>
    <col min="13061" max="13061" width="9.5703125" bestFit="1" customWidth="1"/>
    <col min="13062" max="13062" width="10.140625" bestFit="1" customWidth="1"/>
    <col min="13064" max="13064" width="12.140625" bestFit="1" customWidth="1"/>
    <col min="13065" max="13065" width="2.7109375" customWidth="1"/>
    <col min="13066" max="13066" width="26.5703125" customWidth="1"/>
    <col min="13068" max="13068" width="10.140625" bestFit="1" customWidth="1"/>
    <col min="13069" max="13072" width="9.28515625" bestFit="1" customWidth="1"/>
    <col min="13073" max="13073" width="9.5703125" bestFit="1" customWidth="1"/>
    <col min="13075" max="13077" width="9.140625" customWidth="1"/>
    <col min="13313" max="13313" width="26" customWidth="1"/>
    <col min="13314" max="13314" width="11.5703125" bestFit="1" customWidth="1"/>
    <col min="13315" max="13315" width="11.5703125" customWidth="1"/>
    <col min="13317" max="13317" width="9.5703125" bestFit="1" customWidth="1"/>
    <col min="13318" max="13318" width="10.140625" bestFit="1" customWidth="1"/>
    <col min="13320" max="13320" width="12.140625" bestFit="1" customWidth="1"/>
    <col min="13321" max="13321" width="2.7109375" customWidth="1"/>
    <col min="13322" max="13322" width="26.5703125" customWidth="1"/>
    <col min="13324" max="13324" width="10.140625" bestFit="1" customWidth="1"/>
    <col min="13325" max="13328" width="9.28515625" bestFit="1" customWidth="1"/>
    <col min="13329" max="13329" width="9.5703125" bestFit="1" customWidth="1"/>
    <col min="13331" max="13333" width="9.140625" customWidth="1"/>
    <col min="13569" max="13569" width="26" customWidth="1"/>
    <col min="13570" max="13570" width="11.5703125" bestFit="1" customWidth="1"/>
    <col min="13571" max="13571" width="11.5703125" customWidth="1"/>
    <col min="13573" max="13573" width="9.5703125" bestFit="1" customWidth="1"/>
    <col min="13574" max="13574" width="10.140625" bestFit="1" customWidth="1"/>
    <col min="13576" max="13576" width="12.140625" bestFit="1" customWidth="1"/>
    <col min="13577" max="13577" width="2.7109375" customWidth="1"/>
    <col min="13578" max="13578" width="26.5703125" customWidth="1"/>
    <col min="13580" max="13580" width="10.140625" bestFit="1" customWidth="1"/>
    <col min="13581" max="13584" width="9.28515625" bestFit="1" customWidth="1"/>
    <col min="13585" max="13585" width="9.5703125" bestFit="1" customWidth="1"/>
    <col min="13587" max="13589" width="9.140625" customWidth="1"/>
    <col min="13825" max="13825" width="26" customWidth="1"/>
    <col min="13826" max="13826" width="11.5703125" bestFit="1" customWidth="1"/>
    <col min="13827" max="13827" width="11.5703125" customWidth="1"/>
    <col min="13829" max="13829" width="9.5703125" bestFit="1" customWidth="1"/>
    <col min="13830" max="13830" width="10.140625" bestFit="1" customWidth="1"/>
    <col min="13832" max="13832" width="12.140625" bestFit="1" customWidth="1"/>
    <col min="13833" max="13833" width="2.7109375" customWidth="1"/>
    <col min="13834" max="13834" width="26.5703125" customWidth="1"/>
    <col min="13836" max="13836" width="10.140625" bestFit="1" customWidth="1"/>
    <col min="13837" max="13840" width="9.28515625" bestFit="1" customWidth="1"/>
    <col min="13841" max="13841" width="9.5703125" bestFit="1" customWidth="1"/>
    <col min="13843" max="13845" width="9.140625" customWidth="1"/>
    <col min="14081" max="14081" width="26" customWidth="1"/>
    <col min="14082" max="14082" width="11.5703125" bestFit="1" customWidth="1"/>
    <col min="14083" max="14083" width="11.5703125" customWidth="1"/>
    <col min="14085" max="14085" width="9.5703125" bestFit="1" customWidth="1"/>
    <col min="14086" max="14086" width="10.140625" bestFit="1" customWidth="1"/>
    <col min="14088" max="14088" width="12.140625" bestFit="1" customWidth="1"/>
    <col min="14089" max="14089" width="2.7109375" customWidth="1"/>
    <col min="14090" max="14090" width="26.5703125" customWidth="1"/>
    <col min="14092" max="14092" width="10.140625" bestFit="1" customWidth="1"/>
    <col min="14093" max="14096" width="9.28515625" bestFit="1" customWidth="1"/>
    <col min="14097" max="14097" width="9.5703125" bestFit="1" customWidth="1"/>
    <col min="14099" max="14101" width="9.140625" customWidth="1"/>
    <col min="14337" max="14337" width="26" customWidth="1"/>
    <col min="14338" max="14338" width="11.5703125" bestFit="1" customWidth="1"/>
    <col min="14339" max="14339" width="11.5703125" customWidth="1"/>
    <col min="14341" max="14341" width="9.5703125" bestFit="1" customWidth="1"/>
    <col min="14342" max="14342" width="10.140625" bestFit="1" customWidth="1"/>
    <col min="14344" max="14344" width="12.140625" bestFit="1" customWidth="1"/>
    <col min="14345" max="14345" width="2.7109375" customWidth="1"/>
    <col min="14346" max="14346" width="26.5703125" customWidth="1"/>
    <col min="14348" max="14348" width="10.140625" bestFit="1" customWidth="1"/>
    <col min="14349" max="14352" width="9.28515625" bestFit="1" customWidth="1"/>
    <col min="14353" max="14353" width="9.5703125" bestFit="1" customWidth="1"/>
    <col min="14355" max="14357" width="9.140625" customWidth="1"/>
    <col min="14593" max="14593" width="26" customWidth="1"/>
    <col min="14594" max="14594" width="11.5703125" bestFit="1" customWidth="1"/>
    <col min="14595" max="14595" width="11.5703125" customWidth="1"/>
    <col min="14597" max="14597" width="9.5703125" bestFit="1" customWidth="1"/>
    <col min="14598" max="14598" width="10.140625" bestFit="1" customWidth="1"/>
    <col min="14600" max="14600" width="12.140625" bestFit="1" customWidth="1"/>
    <col min="14601" max="14601" width="2.7109375" customWidth="1"/>
    <col min="14602" max="14602" width="26.5703125" customWidth="1"/>
    <col min="14604" max="14604" width="10.140625" bestFit="1" customWidth="1"/>
    <col min="14605" max="14608" width="9.28515625" bestFit="1" customWidth="1"/>
    <col min="14609" max="14609" width="9.5703125" bestFit="1" customWidth="1"/>
    <col min="14611" max="14613" width="9.140625" customWidth="1"/>
    <col min="14849" max="14849" width="26" customWidth="1"/>
    <col min="14850" max="14850" width="11.5703125" bestFit="1" customWidth="1"/>
    <col min="14851" max="14851" width="11.5703125" customWidth="1"/>
    <col min="14853" max="14853" width="9.5703125" bestFit="1" customWidth="1"/>
    <col min="14854" max="14854" width="10.140625" bestFit="1" customWidth="1"/>
    <col min="14856" max="14856" width="12.140625" bestFit="1" customWidth="1"/>
    <col min="14857" max="14857" width="2.7109375" customWidth="1"/>
    <col min="14858" max="14858" width="26.5703125" customWidth="1"/>
    <col min="14860" max="14860" width="10.140625" bestFit="1" customWidth="1"/>
    <col min="14861" max="14864" width="9.28515625" bestFit="1" customWidth="1"/>
    <col min="14865" max="14865" width="9.5703125" bestFit="1" customWidth="1"/>
    <col min="14867" max="14869" width="9.140625" customWidth="1"/>
    <col min="15105" max="15105" width="26" customWidth="1"/>
    <col min="15106" max="15106" width="11.5703125" bestFit="1" customWidth="1"/>
    <col min="15107" max="15107" width="11.5703125" customWidth="1"/>
    <col min="15109" max="15109" width="9.5703125" bestFit="1" customWidth="1"/>
    <col min="15110" max="15110" width="10.140625" bestFit="1" customWidth="1"/>
    <col min="15112" max="15112" width="12.140625" bestFit="1" customWidth="1"/>
    <col min="15113" max="15113" width="2.7109375" customWidth="1"/>
    <col min="15114" max="15114" width="26.5703125" customWidth="1"/>
    <col min="15116" max="15116" width="10.140625" bestFit="1" customWidth="1"/>
    <col min="15117" max="15120" width="9.28515625" bestFit="1" customWidth="1"/>
    <col min="15121" max="15121" width="9.5703125" bestFit="1" customWidth="1"/>
    <col min="15123" max="15125" width="9.140625" customWidth="1"/>
    <col min="15361" max="15361" width="26" customWidth="1"/>
    <col min="15362" max="15362" width="11.5703125" bestFit="1" customWidth="1"/>
    <col min="15363" max="15363" width="11.5703125" customWidth="1"/>
    <col min="15365" max="15365" width="9.5703125" bestFit="1" customWidth="1"/>
    <col min="15366" max="15366" width="10.140625" bestFit="1" customWidth="1"/>
    <col min="15368" max="15368" width="12.140625" bestFit="1" customWidth="1"/>
    <col min="15369" max="15369" width="2.7109375" customWidth="1"/>
    <col min="15370" max="15370" width="26.5703125" customWidth="1"/>
    <col min="15372" max="15372" width="10.140625" bestFit="1" customWidth="1"/>
    <col min="15373" max="15376" width="9.28515625" bestFit="1" customWidth="1"/>
    <col min="15377" max="15377" width="9.5703125" bestFit="1" customWidth="1"/>
    <col min="15379" max="15381" width="9.140625" customWidth="1"/>
    <col min="15617" max="15617" width="26" customWidth="1"/>
    <col min="15618" max="15618" width="11.5703125" bestFit="1" customWidth="1"/>
    <col min="15619" max="15619" width="11.5703125" customWidth="1"/>
    <col min="15621" max="15621" width="9.5703125" bestFit="1" customWidth="1"/>
    <col min="15622" max="15622" width="10.140625" bestFit="1" customWidth="1"/>
    <col min="15624" max="15624" width="12.140625" bestFit="1" customWidth="1"/>
    <col min="15625" max="15625" width="2.7109375" customWidth="1"/>
    <col min="15626" max="15626" width="26.5703125" customWidth="1"/>
    <col min="15628" max="15628" width="10.140625" bestFit="1" customWidth="1"/>
    <col min="15629" max="15632" width="9.28515625" bestFit="1" customWidth="1"/>
    <col min="15633" max="15633" width="9.5703125" bestFit="1" customWidth="1"/>
    <col min="15635" max="15637" width="9.140625" customWidth="1"/>
    <col min="15873" max="15873" width="26" customWidth="1"/>
    <col min="15874" max="15874" width="11.5703125" bestFit="1" customWidth="1"/>
    <col min="15875" max="15875" width="11.5703125" customWidth="1"/>
    <col min="15877" max="15877" width="9.5703125" bestFit="1" customWidth="1"/>
    <col min="15878" max="15878" width="10.140625" bestFit="1" customWidth="1"/>
    <col min="15880" max="15880" width="12.140625" bestFit="1" customWidth="1"/>
    <col min="15881" max="15881" width="2.7109375" customWidth="1"/>
    <col min="15882" max="15882" width="26.5703125" customWidth="1"/>
    <col min="15884" max="15884" width="10.140625" bestFit="1" customWidth="1"/>
    <col min="15885" max="15888" width="9.28515625" bestFit="1" customWidth="1"/>
    <col min="15889" max="15889" width="9.5703125" bestFit="1" customWidth="1"/>
    <col min="15891" max="15893" width="9.140625" customWidth="1"/>
    <col min="16129" max="16129" width="26" customWidth="1"/>
    <col min="16130" max="16130" width="11.5703125" bestFit="1" customWidth="1"/>
    <col min="16131" max="16131" width="11.5703125" customWidth="1"/>
    <col min="16133" max="16133" width="9.5703125" bestFit="1" customWidth="1"/>
    <col min="16134" max="16134" width="10.140625" bestFit="1" customWidth="1"/>
    <col min="16136" max="16136" width="12.140625" bestFit="1" customWidth="1"/>
    <col min="16137" max="16137" width="2.7109375" customWidth="1"/>
    <col min="16138" max="16138" width="26.5703125" customWidth="1"/>
    <col min="16140" max="16140" width="10.140625" bestFit="1" customWidth="1"/>
    <col min="16141" max="16144" width="9.28515625" bestFit="1" customWidth="1"/>
    <col min="16145" max="16145" width="9.5703125" bestFit="1" customWidth="1"/>
    <col min="16147" max="16149" width="9.140625" customWidth="1"/>
  </cols>
  <sheetData>
    <row r="1" spans="1:23" s="2" customFormat="1" x14ac:dyDescent="0.25">
      <c r="A1" s="85" t="s">
        <v>195</v>
      </c>
      <c r="B1"/>
      <c r="C1"/>
      <c r="D1"/>
      <c r="E1"/>
      <c r="F1"/>
      <c r="G1"/>
      <c r="H1"/>
      <c r="I1"/>
      <c r="J1"/>
      <c r="K1"/>
      <c r="L1"/>
      <c r="M1"/>
      <c r="N1"/>
      <c r="O1"/>
      <c r="P1"/>
      <c r="Q1"/>
      <c r="R1"/>
      <c r="S1" s="83" t="s">
        <v>92</v>
      </c>
      <c r="W1" s="1"/>
    </row>
    <row r="2" spans="1:23" s="2" customFormat="1" x14ac:dyDescent="0.25">
      <c r="A2" s="52" t="s">
        <v>91</v>
      </c>
      <c r="B2" s="143">
        <f>+Inputs!B5</f>
        <v>0</v>
      </c>
      <c r="C2"/>
      <c r="D2"/>
      <c r="E2"/>
      <c r="F2"/>
      <c r="G2"/>
      <c r="H2"/>
      <c r="I2"/>
      <c r="J2"/>
      <c r="K2"/>
      <c r="L2"/>
      <c r="M2"/>
      <c r="N2"/>
      <c r="O2"/>
      <c r="P2"/>
      <c r="Q2"/>
      <c r="R2"/>
      <c r="S2" s="83"/>
      <c r="W2" s="1"/>
    </row>
    <row r="3" spans="1:23" s="2" customFormat="1" x14ac:dyDescent="0.25">
      <c r="A3" s="52" t="s">
        <v>90</v>
      </c>
      <c r="B3" s="144">
        <f>+Inputs!B6</f>
        <v>0</v>
      </c>
      <c r="C3" s="146"/>
      <c r="D3" s="146"/>
      <c r="E3" s="146"/>
      <c r="F3" s="146"/>
      <c r="G3" s="146"/>
      <c r="H3" s="147"/>
      <c r="I3"/>
      <c r="J3"/>
      <c r="K3"/>
      <c r="L3"/>
      <c r="M3"/>
      <c r="N3"/>
      <c r="O3"/>
      <c r="P3"/>
      <c r="Q3"/>
      <c r="R3"/>
      <c r="S3" s="79"/>
      <c r="W3" s="1"/>
    </row>
    <row r="4" spans="1:23" s="2" customFormat="1" x14ac:dyDescent="0.25">
      <c r="A4" s="52" t="s">
        <v>89</v>
      </c>
      <c r="B4" s="145">
        <f>+Inputs!B7</f>
        <v>0</v>
      </c>
      <c r="C4" s="148"/>
      <c r="D4" s="148"/>
      <c r="E4" s="148"/>
      <c r="F4" s="148"/>
      <c r="G4" s="148"/>
      <c r="H4" s="149"/>
      <c r="I4"/>
      <c r="J4"/>
      <c r="K4"/>
      <c r="L4"/>
      <c r="M4"/>
      <c r="N4"/>
      <c r="O4"/>
      <c r="P4"/>
      <c r="Q4"/>
      <c r="R4"/>
      <c r="S4" s="2" t="s">
        <v>54</v>
      </c>
      <c r="W4" s="1"/>
    </row>
    <row r="5" spans="1:23" s="2" customFormat="1" x14ac:dyDescent="0.25">
      <c r="A5" s="52"/>
      <c r="B5"/>
      <c r="C5"/>
      <c r="D5"/>
      <c r="E5"/>
      <c r="F5"/>
      <c r="G5"/>
      <c r="H5"/>
      <c r="I5"/>
      <c r="J5"/>
      <c r="K5"/>
      <c r="L5"/>
      <c r="M5"/>
      <c r="N5"/>
      <c r="O5"/>
      <c r="P5"/>
      <c r="Q5"/>
      <c r="R5"/>
      <c r="S5" s="2" t="s">
        <v>88</v>
      </c>
      <c r="W5" s="1"/>
    </row>
    <row r="6" spans="1:23" s="2" customFormat="1" x14ac:dyDescent="0.25">
      <c r="A6"/>
      <c r="B6" s="163" t="s">
        <v>87</v>
      </c>
      <c r="C6" s="163"/>
      <c r="D6" s="163"/>
      <c r="E6" s="163"/>
      <c r="F6" s="163"/>
      <c r="G6" s="163"/>
      <c r="H6" s="163"/>
      <c r="I6"/>
      <c r="J6" s="163" t="s">
        <v>86</v>
      </c>
      <c r="K6" s="163"/>
      <c r="L6" s="163"/>
      <c r="M6" s="163"/>
      <c r="N6" s="163"/>
      <c r="O6" s="163"/>
      <c r="P6" s="163"/>
      <c r="Q6" s="163"/>
      <c r="R6"/>
      <c r="S6" s="2" t="s">
        <v>85</v>
      </c>
      <c r="W6" s="1"/>
    </row>
    <row r="7" spans="1:23" s="2" customFormat="1" x14ac:dyDescent="0.25">
      <c r="A7"/>
      <c r="B7"/>
      <c r="C7"/>
      <c r="D7"/>
      <c r="E7"/>
      <c r="F7"/>
      <c r="G7"/>
      <c r="H7"/>
      <c r="I7"/>
      <c r="J7"/>
      <c r="K7"/>
      <c r="L7"/>
      <c r="M7"/>
      <c r="N7"/>
      <c r="O7"/>
      <c r="P7"/>
      <c r="Q7"/>
      <c r="R7"/>
      <c r="S7" s="2" t="s">
        <v>84</v>
      </c>
      <c r="W7" s="1"/>
    </row>
    <row r="8" spans="1:23" s="2" customFormat="1" x14ac:dyDescent="0.25">
      <c r="A8"/>
      <c r="B8"/>
      <c r="C8" s="75" t="s">
        <v>83</v>
      </c>
      <c r="D8" s="74" t="s">
        <v>82</v>
      </c>
      <c r="E8" s="74" t="s">
        <v>81</v>
      </c>
      <c r="F8" s="74" t="s">
        <v>80</v>
      </c>
      <c r="G8" s="74" t="s">
        <v>79</v>
      </c>
      <c r="H8" s="74" t="s">
        <v>78</v>
      </c>
      <c r="I8"/>
      <c r="J8" s="72" t="s">
        <v>77</v>
      </c>
      <c r="K8" s="74" t="str">
        <f t="shared" ref="K8:P9" si="0">+C8</f>
        <v>Yr 0</v>
      </c>
      <c r="L8" s="74" t="str">
        <f t="shared" si="0"/>
        <v>Yr 1</v>
      </c>
      <c r="M8" s="74" t="str">
        <f t="shared" si="0"/>
        <v>Yr 2</v>
      </c>
      <c r="N8" s="74" t="str">
        <f t="shared" si="0"/>
        <v>Yr 3</v>
      </c>
      <c r="O8" s="74" t="str">
        <f t="shared" si="0"/>
        <v>Yr 4</v>
      </c>
      <c r="P8" s="74" t="str">
        <f t="shared" si="0"/>
        <v>Yr 5</v>
      </c>
      <c r="Q8" s="74" t="s">
        <v>64</v>
      </c>
      <c r="R8"/>
      <c r="S8" s="2" t="s">
        <v>76</v>
      </c>
      <c r="W8" s="1"/>
    </row>
    <row r="9" spans="1:23" s="2" customFormat="1" x14ac:dyDescent="0.25">
      <c r="A9"/>
      <c r="B9"/>
      <c r="C9" s="158" t="str">
        <f>+Inputs!C12</f>
        <v>16/17</v>
      </c>
      <c r="D9" s="158" t="str">
        <f>+Inputs!D12</f>
        <v>17/18</v>
      </c>
      <c r="E9" s="158" t="str">
        <f>+Inputs!E12</f>
        <v>18/19</v>
      </c>
      <c r="F9" s="158" t="str">
        <f>+Inputs!F12</f>
        <v>19/20</v>
      </c>
      <c r="G9" s="158" t="str">
        <f>+Inputs!G12</f>
        <v>20/21</v>
      </c>
      <c r="H9" s="158" t="str">
        <f>+Inputs!H12</f>
        <v>21/22</v>
      </c>
      <c r="I9"/>
      <c r="J9" s="72"/>
      <c r="K9" s="71" t="str">
        <f t="shared" si="0"/>
        <v>16/17</v>
      </c>
      <c r="L9" s="71" t="str">
        <f t="shared" si="0"/>
        <v>17/18</v>
      </c>
      <c r="M9" s="71" t="str">
        <f t="shared" si="0"/>
        <v>18/19</v>
      </c>
      <c r="N9" s="71" t="str">
        <f t="shared" si="0"/>
        <v>19/20</v>
      </c>
      <c r="O9" s="71" t="str">
        <f t="shared" si="0"/>
        <v>20/21</v>
      </c>
      <c r="P9" s="71" t="str">
        <f t="shared" si="0"/>
        <v>21/22</v>
      </c>
      <c r="Q9" s="71"/>
      <c r="R9"/>
      <c r="W9" s="1"/>
    </row>
    <row r="10" spans="1:23" s="2" customFormat="1" x14ac:dyDescent="0.25">
      <c r="A10" s="33" t="s">
        <v>71</v>
      </c>
      <c r="B10"/>
      <c r="C10" s="70"/>
      <c r="D10" s="61"/>
      <c r="E10" s="61"/>
      <c r="F10" s="61"/>
      <c r="G10" s="61"/>
      <c r="H10" s="61"/>
      <c r="I10"/>
      <c r="J10" s="69" t="s">
        <v>70</v>
      </c>
      <c r="K10"/>
      <c r="L10"/>
      <c r="M10"/>
      <c r="N10"/>
      <c r="O10"/>
      <c r="P10"/>
      <c r="Q10" s="52"/>
      <c r="R10" s="23"/>
      <c r="W10" s="1"/>
    </row>
    <row r="11" spans="1:23" s="2" customFormat="1" x14ac:dyDescent="0.25">
      <c r="A11" t="s">
        <v>69</v>
      </c>
      <c r="B11" t="s">
        <v>68</v>
      </c>
      <c r="C11" s="43"/>
      <c r="D11" s="140">
        <f>+Inputs!D14</f>
        <v>0</v>
      </c>
      <c r="E11" s="140">
        <f>+Inputs!E14</f>
        <v>0</v>
      </c>
      <c r="F11" s="140">
        <f>+Inputs!F14</f>
        <v>0</v>
      </c>
      <c r="G11" s="140">
        <f>+Inputs!G14</f>
        <v>0</v>
      </c>
      <c r="H11" s="140">
        <f>+Inputs!H14</f>
        <v>0</v>
      </c>
      <c r="I11"/>
      <c r="J11"/>
      <c r="K11"/>
      <c r="L11"/>
      <c r="M11"/>
      <c r="N11"/>
      <c r="O11"/>
      <c r="P11"/>
      <c r="Q11" s="52"/>
      <c r="R11"/>
      <c r="W11" s="1"/>
    </row>
    <row r="12" spans="1:23" s="2" customFormat="1" x14ac:dyDescent="0.25">
      <c r="A12"/>
      <c r="B12" t="s">
        <v>67</v>
      </c>
      <c r="C12" s="43"/>
      <c r="D12" s="140">
        <f>+Inputs!D15</f>
        <v>0</v>
      </c>
      <c r="E12" s="140">
        <f>+Inputs!E15</f>
        <v>0</v>
      </c>
      <c r="F12" s="140">
        <f>+Inputs!F15</f>
        <v>0</v>
      </c>
      <c r="G12" s="140">
        <f>+Inputs!G15</f>
        <v>0</v>
      </c>
      <c r="H12" s="140">
        <f>+Inputs!H15</f>
        <v>0</v>
      </c>
      <c r="I12"/>
      <c r="J12" t="s">
        <v>66</v>
      </c>
      <c r="K12" s="68">
        <v>0</v>
      </c>
      <c r="L12" s="58">
        <f>SUMPRODUCT(D11:D12,$D$15:$D$16)/1000</f>
        <v>0</v>
      </c>
      <c r="M12" s="58">
        <f>+((SUMPRODUCT(E11:E12,$D$15:$D$16)+IF($D$19=2,SUMPRODUCT(D11:D12,$D$15:$D$16)*$D$21,0))/1000)*(1+D49)</f>
        <v>0</v>
      </c>
      <c r="N12" s="58">
        <f t="shared" ref="N12:P12" si="1">+((SUMPRODUCT(F11:F12,$D$15:$D$16)+IF($D$19=2,SUMPRODUCT(E11:E12,$D$15:$D$16)*$D$21,0))/1000)*(1+E49)</f>
        <v>0</v>
      </c>
      <c r="O12" s="58">
        <f t="shared" si="1"/>
        <v>0</v>
      </c>
      <c r="P12" s="58">
        <f t="shared" si="1"/>
        <v>0</v>
      </c>
      <c r="Q12" s="55">
        <f>SUM(K12:P12)</f>
        <v>0</v>
      </c>
      <c r="R12"/>
      <c r="T12" s="67" t="s">
        <v>65</v>
      </c>
      <c r="W12" s="1"/>
    </row>
    <row r="13" spans="1:23" s="2" customFormat="1" x14ac:dyDescent="0.25">
      <c r="A13"/>
      <c r="B13" s="52" t="s">
        <v>64</v>
      </c>
      <c r="C13" s="66"/>
      <c r="D13" s="65">
        <f>SUM(D11:D12)</f>
        <v>0</v>
      </c>
      <c r="E13" s="65">
        <f>SUM(E11:E12)</f>
        <v>0</v>
      </c>
      <c r="F13" s="65">
        <f>SUM(F11:F12)</f>
        <v>0</v>
      </c>
      <c r="G13" s="65">
        <f>SUM(G11:G12)</f>
        <v>0</v>
      </c>
      <c r="H13" s="65">
        <f>SUM(H11:H12)</f>
        <v>0</v>
      </c>
      <c r="I13"/>
      <c r="J13" t="s">
        <v>63</v>
      </c>
      <c r="K13" s="64">
        <v>0</v>
      </c>
      <c r="L13" s="64">
        <f>+D61</f>
        <v>0</v>
      </c>
      <c r="M13" s="64">
        <f t="shared" ref="M13:P13" si="2">+E61</f>
        <v>0</v>
      </c>
      <c r="N13" s="64">
        <f t="shared" si="2"/>
        <v>0</v>
      </c>
      <c r="O13" s="64">
        <f t="shared" si="2"/>
        <v>0</v>
      </c>
      <c r="P13" s="64">
        <f t="shared" si="2"/>
        <v>0</v>
      </c>
      <c r="Q13" s="63">
        <f>SUM(K13:P13)</f>
        <v>0</v>
      </c>
      <c r="R13"/>
      <c r="S13" s="2" t="s">
        <v>36</v>
      </c>
      <c r="T13" s="2">
        <v>104</v>
      </c>
      <c r="U13" s="2" t="s">
        <v>57</v>
      </c>
      <c r="W13" s="1"/>
    </row>
    <row r="14" spans="1:23" s="2" customFormat="1" x14ac:dyDescent="0.25">
      <c r="A14"/>
      <c r="B14"/>
      <c r="C14"/>
      <c r="D14"/>
      <c r="E14"/>
      <c r="F14"/>
      <c r="G14"/>
      <c r="H14"/>
      <c r="I14"/>
      <c r="J14" s="52" t="s">
        <v>62</v>
      </c>
      <c r="K14" s="53">
        <f t="shared" ref="K14:Q14" si="3">+K12-K13</f>
        <v>0</v>
      </c>
      <c r="L14" s="53">
        <f t="shared" si="3"/>
        <v>0</v>
      </c>
      <c r="M14" s="53">
        <f t="shared" si="3"/>
        <v>0</v>
      </c>
      <c r="N14" s="53">
        <f t="shared" si="3"/>
        <v>0</v>
      </c>
      <c r="O14" s="53">
        <f t="shared" si="3"/>
        <v>0</v>
      </c>
      <c r="P14" s="53">
        <f t="shared" si="3"/>
        <v>0</v>
      </c>
      <c r="Q14" s="53">
        <f t="shared" si="3"/>
        <v>0</v>
      </c>
      <c r="R14"/>
      <c r="S14" s="2" t="s">
        <v>33</v>
      </c>
      <c r="T14" s="2">
        <v>60</v>
      </c>
      <c r="U14" s="2" t="s">
        <v>57</v>
      </c>
      <c r="W14" s="1"/>
    </row>
    <row r="15" spans="1:23" s="2" customFormat="1" x14ac:dyDescent="0.25">
      <c r="A15" s="33" t="s">
        <v>61</v>
      </c>
      <c r="B15" t="s">
        <v>60</v>
      </c>
      <c r="C15"/>
      <c r="D15" s="141">
        <f>+Inputs!D18</f>
        <v>0</v>
      </c>
      <c r="E15"/>
      <c r="F15"/>
      <c r="G15"/>
      <c r="H15"/>
      <c r="I15"/>
      <c r="J15"/>
      <c r="K15"/>
      <c r="L15"/>
      <c r="M15"/>
      <c r="N15"/>
      <c r="O15"/>
      <c r="P15"/>
      <c r="Q15" s="55"/>
      <c r="R15"/>
      <c r="S15" s="2" t="s">
        <v>31</v>
      </c>
      <c r="T15" s="2">
        <v>55</v>
      </c>
      <c r="U15" s="2" t="s">
        <v>57</v>
      </c>
      <c r="W15" s="1"/>
    </row>
    <row r="16" spans="1:23" s="2" customFormat="1" x14ac:dyDescent="0.25">
      <c r="A16"/>
      <c r="B16" t="s">
        <v>59</v>
      </c>
      <c r="C16"/>
      <c r="D16" s="141">
        <f>+Inputs!D19</f>
        <v>0</v>
      </c>
      <c r="E16"/>
      <c r="F16"/>
      <c r="G16"/>
      <c r="H16"/>
      <c r="I16"/>
      <c r="J16" s="33" t="s">
        <v>58</v>
      </c>
      <c r="K16"/>
      <c r="L16"/>
      <c r="M16"/>
      <c r="N16"/>
      <c r="O16"/>
      <c r="P16"/>
      <c r="Q16" s="55"/>
      <c r="R16" s="61"/>
      <c r="S16" s="2" t="s">
        <v>29</v>
      </c>
      <c r="T16" s="2">
        <f>+T14</f>
        <v>60</v>
      </c>
      <c r="U16" s="2" t="s">
        <v>57</v>
      </c>
      <c r="W16" s="1"/>
    </row>
    <row r="17" spans="1:23" s="2" customFormat="1" x14ac:dyDescent="0.25">
      <c r="A17"/>
      <c r="B17"/>
      <c r="C17"/>
      <c r="D17"/>
      <c r="E17"/>
      <c r="F17"/>
      <c r="G17"/>
      <c r="H17"/>
      <c r="I17"/>
      <c r="J17" t="s">
        <v>56</v>
      </c>
      <c r="K17" s="58">
        <f>SUMPRODUCT(C25:C28,$T$13:$T$16)</f>
        <v>0</v>
      </c>
      <c r="L17" s="58">
        <f>SUMPRODUCT(D25:D28,$T$13:$T$16)*(1+D47)</f>
        <v>0</v>
      </c>
      <c r="M17" s="58">
        <f>SUMPRODUCT(E25:E28,$T$13:$T$16)*(1+E47)</f>
        <v>0</v>
      </c>
      <c r="N17" s="58">
        <f>SUMPRODUCT(F25:F28,$T$13:$T$16)*(1+F47)</f>
        <v>0</v>
      </c>
      <c r="O17" s="58">
        <f>SUMPRODUCT(G25:G28,$T$13:$T$16)*(1+G47)</f>
        <v>0</v>
      </c>
      <c r="P17" s="58">
        <f>SUMPRODUCT(H25:H28,$T$13:$T$16)*(1+H47)</f>
        <v>0</v>
      </c>
      <c r="Q17" s="55">
        <f>SUM(K17:P17)</f>
        <v>0</v>
      </c>
      <c r="R17"/>
      <c r="W17" s="1"/>
    </row>
    <row r="18" spans="1:23" s="2" customFormat="1" x14ac:dyDescent="0.25">
      <c r="A18" t="s">
        <v>55</v>
      </c>
      <c r="B18"/>
      <c r="C18"/>
      <c r="D18" s="140" t="str">
        <f>+Inputs!D21</f>
        <v>Full-Time</v>
      </c>
      <c r="E18"/>
      <c r="F18"/>
      <c r="G18"/>
      <c r="H18"/>
      <c r="I18"/>
      <c r="J18" t="s">
        <v>53</v>
      </c>
      <c r="K18" s="58">
        <f>+C31</f>
        <v>0</v>
      </c>
      <c r="L18" s="58">
        <f>+D31*(1+D49)</f>
        <v>0</v>
      </c>
      <c r="M18" s="58">
        <f>+E31*(1+E49)</f>
        <v>0</v>
      </c>
      <c r="N18" s="58">
        <f>+F31*(1+F49)</f>
        <v>0</v>
      </c>
      <c r="O18" s="58">
        <f>+G31*(1+G49)</f>
        <v>0</v>
      </c>
      <c r="P18" s="58">
        <f>+H31*(1+H49)</f>
        <v>0</v>
      </c>
      <c r="Q18" s="55">
        <f>SUM(K18:P18)</f>
        <v>0</v>
      </c>
      <c r="R18"/>
      <c r="W18" s="1"/>
    </row>
    <row r="19" spans="1:23" s="2" customFormat="1" x14ac:dyDescent="0.25">
      <c r="A19" t="s">
        <v>52</v>
      </c>
      <c r="B19" t="s">
        <v>51</v>
      </c>
      <c r="C19"/>
      <c r="D19" s="150">
        <f>+Inputs!D22</f>
        <v>1</v>
      </c>
      <c r="E19"/>
      <c r="F19"/>
      <c r="G19"/>
      <c r="H19"/>
      <c r="I19"/>
      <c r="J19" t="s">
        <v>50</v>
      </c>
      <c r="K19" s="59">
        <v>0</v>
      </c>
      <c r="L19" s="58">
        <f>+D12*$C$36*$C$38</f>
        <v>0</v>
      </c>
      <c r="M19" s="58">
        <f>+E12*$C$36*$C$38*(1+D49)</f>
        <v>0</v>
      </c>
      <c r="N19" s="58">
        <f>+F12*$C$36*$C$38*(1+E49)</f>
        <v>0</v>
      </c>
      <c r="O19" s="58">
        <f>+G12*$C$36*$C$38*(1+F49)</f>
        <v>0</v>
      </c>
      <c r="P19" s="58">
        <f>+H12*$C$36*$C$38*(1+G49)</f>
        <v>0</v>
      </c>
      <c r="Q19" s="55">
        <f>SUM(K19:P19)</f>
        <v>0</v>
      </c>
      <c r="R19"/>
      <c r="S19" s="2" t="s">
        <v>49</v>
      </c>
      <c r="W19" s="1"/>
    </row>
    <row r="20" spans="1:23" s="2" customFormat="1" x14ac:dyDescent="0.25">
      <c r="A20"/>
      <c r="B20"/>
      <c r="C20"/>
      <c r="D20"/>
      <c r="E20"/>
      <c r="F20"/>
      <c r="G20"/>
      <c r="H20"/>
      <c r="I20"/>
      <c r="J20" t="s">
        <v>48</v>
      </c>
      <c r="K20" s="57">
        <f t="shared" ref="K20" si="4">+C42</f>
        <v>0</v>
      </c>
      <c r="L20" s="57">
        <f>+D42*(1+D47)</f>
        <v>0</v>
      </c>
      <c r="M20" s="57">
        <f>+E42*(1+D48)</f>
        <v>0</v>
      </c>
      <c r="N20" s="57">
        <f>+F42*(1+D49)</f>
        <v>0</v>
      </c>
      <c r="O20" s="57">
        <f>+G42*(1+D50)</f>
        <v>0</v>
      </c>
      <c r="P20" s="57">
        <f>+H42+(1*D51)</f>
        <v>0</v>
      </c>
      <c r="Q20" s="55">
        <f>SUM(K20:P20)</f>
        <v>0</v>
      </c>
      <c r="R20"/>
      <c r="S20" s="2" t="s">
        <v>47</v>
      </c>
      <c r="W20" s="1"/>
    </row>
    <row r="21" spans="1:23" s="2" customFormat="1" x14ac:dyDescent="0.25">
      <c r="A21" t="s">
        <v>190</v>
      </c>
      <c r="B21"/>
      <c r="C21"/>
      <c r="D21" s="56">
        <v>1</v>
      </c>
      <c r="E21"/>
      <c r="F21"/>
      <c r="G21"/>
      <c r="H21"/>
      <c r="I21"/>
      <c r="J21" t="s">
        <v>46</v>
      </c>
      <c r="K21" s="152">
        <v>0</v>
      </c>
      <c r="L21" s="152">
        <f>'Capital Expenditure'!I15</f>
        <v>0</v>
      </c>
      <c r="M21" s="152">
        <f>'Capital Expenditure'!J15</f>
        <v>0</v>
      </c>
      <c r="N21" s="152">
        <f>'Capital Expenditure'!K15</f>
        <v>0</v>
      </c>
      <c r="O21" s="152">
        <f>'Capital Expenditure'!L15</f>
        <v>0</v>
      </c>
      <c r="P21" s="152">
        <f>'Capital Expenditure'!M15</f>
        <v>0</v>
      </c>
      <c r="Q21" s="55">
        <f>SUM(K21:P21)</f>
        <v>0</v>
      </c>
      <c r="R21"/>
      <c r="S21" s="2" t="s">
        <v>45</v>
      </c>
      <c r="W21" s="1"/>
    </row>
    <row r="22" spans="1:23" s="2" customFormat="1" x14ac:dyDescent="0.25">
      <c r="A22" t="s">
        <v>44</v>
      </c>
      <c r="B22"/>
      <c r="C22"/>
      <c r="D22" s="151" t="str">
        <f>+Inputs!D24</f>
        <v>Y/N</v>
      </c>
      <c r="E22"/>
      <c r="F22"/>
      <c r="G22"/>
      <c r="H22"/>
      <c r="I22"/>
      <c r="J22"/>
      <c r="K22" s="19"/>
      <c r="L22" s="19"/>
      <c r="M22" s="19"/>
      <c r="N22" s="19"/>
      <c r="O22" s="19"/>
      <c r="P22" s="19"/>
      <c r="Q22" s="19"/>
      <c r="R22"/>
      <c r="S22" s="2" t="s">
        <v>42</v>
      </c>
      <c r="W22" s="1"/>
    </row>
    <row r="23" spans="1:23" s="2" customFormat="1" x14ac:dyDescent="0.25">
      <c r="A23"/>
      <c r="B23"/>
      <c r="C23"/>
      <c r="D23"/>
      <c r="E23"/>
      <c r="F23"/>
      <c r="G23"/>
      <c r="H23"/>
      <c r="I23"/>
      <c r="J23" s="52" t="s">
        <v>41</v>
      </c>
      <c r="K23" s="53">
        <f t="shared" ref="K23:Q23" si="5">SUM(K17:K22)</f>
        <v>0</v>
      </c>
      <c r="L23" s="53">
        <f t="shared" si="5"/>
        <v>0</v>
      </c>
      <c r="M23" s="53">
        <f t="shared" si="5"/>
        <v>0</v>
      </c>
      <c r="N23" s="53">
        <f t="shared" si="5"/>
        <v>0</v>
      </c>
      <c r="O23" s="53">
        <f t="shared" si="5"/>
        <v>0</v>
      </c>
      <c r="P23" s="53">
        <f t="shared" si="5"/>
        <v>0</v>
      </c>
      <c r="Q23" s="53">
        <f t="shared" si="5"/>
        <v>0</v>
      </c>
      <c r="R23"/>
      <c r="W23" s="1"/>
    </row>
    <row r="24" spans="1:23" s="2" customFormat="1" x14ac:dyDescent="0.25">
      <c r="A24" s="33" t="s">
        <v>40</v>
      </c>
      <c r="B24"/>
      <c r="C24"/>
      <c r="D24"/>
      <c r="E24"/>
      <c r="F24"/>
      <c r="G24"/>
      <c r="H24"/>
      <c r="I24"/>
      <c r="J24"/>
      <c r="K24"/>
      <c r="L24"/>
      <c r="M24"/>
      <c r="N24"/>
      <c r="O24"/>
      <c r="P24"/>
      <c r="Q24"/>
      <c r="R24"/>
      <c r="S24" s="2" t="s">
        <v>39</v>
      </c>
      <c r="T24" s="2">
        <v>5</v>
      </c>
      <c r="U24" s="2" t="s">
        <v>38</v>
      </c>
      <c r="W24" s="1"/>
    </row>
    <row r="25" spans="1:23" s="2" customFormat="1" x14ac:dyDescent="0.25">
      <c r="A25" t="s">
        <v>37</v>
      </c>
      <c r="B25" s="4" t="s">
        <v>36</v>
      </c>
      <c r="C25" s="142">
        <f>+Inputs!C27</f>
        <v>0</v>
      </c>
      <c r="D25" s="142">
        <f>+Inputs!D27</f>
        <v>0</v>
      </c>
      <c r="E25" s="142">
        <f>+Inputs!E27</f>
        <v>0</v>
      </c>
      <c r="F25" s="142">
        <f>+Inputs!F27</f>
        <v>0</v>
      </c>
      <c r="G25" s="142">
        <f>+Inputs!G27</f>
        <v>0</v>
      </c>
      <c r="H25" s="142">
        <f>+Inputs!H27</f>
        <v>0</v>
      </c>
      <c r="I25"/>
      <c r="J25" s="52" t="s">
        <v>35</v>
      </c>
      <c r="K25" s="51">
        <f>+K14-K23</f>
        <v>0</v>
      </c>
      <c r="L25" s="51">
        <f>+L14-L23</f>
        <v>0</v>
      </c>
      <c r="M25" s="51">
        <f>+M14-M23</f>
        <v>0</v>
      </c>
      <c r="N25" s="51">
        <f t="shared" ref="N25:Q25" si="6">+N14-N23</f>
        <v>0</v>
      </c>
      <c r="O25" s="51">
        <f t="shared" si="6"/>
        <v>0</v>
      </c>
      <c r="P25" s="51">
        <f t="shared" si="6"/>
        <v>0</v>
      </c>
      <c r="Q25" s="51">
        <f t="shared" si="6"/>
        <v>0</v>
      </c>
      <c r="R25"/>
      <c r="W25" s="1"/>
    </row>
    <row r="26" spans="1:23" s="2" customFormat="1" x14ac:dyDescent="0.25">
      <c r="A26" t="s">
        <v>34</v>
      </c>
      <c r="B26" s="4" t="s">
        <v>33</v>
      </c>
      <c r="C26" s="142">
        <f>+Inputs!C28</f>
        <v>0</v>
      </c>
      <c r="D26" s="142">
        <f>+Inputs!D28</f>
        <v>0</v>
      </c>
      <c r="E26" s="142">
        <f>+Inputs!E28</f>
        <v>0</v>
      </c>
      <c r="F26" s="142">
        <f>+Inputs!F28</f>
        <v>0</v>
      </c>
      <c r="G26" s="142">
        <f>+Inputs!G28</f>
        <v>0</v>
      </c>
      <c r="H26" s="142">
        <f>+Inputs!H28</f>
        <v>0</v>
      </c>
      <c r="I26"/>
      <c r="J26" s="50" t="s">
        <v>32</v>
      </c>
      <c r="K26" s="49">
        <f>IF(K14=0,0,+K25/K14)</f>
        <v>0</v>
      </c>
      <c r="L26" s="49">
        <f>IF(L14=0,0,+L25/L14)</f>
        <v>0</v>
      </c>
      <c r="M26" s="49">
        <f t="shared" ref="M26:Q26" si="7">IF(M14=0,0,+M25/M14)</f>
        <v>0</v>
      </c>
      <c r="N26" s="49">
        <f t="shared" si="7"/>
        <v>0</v>
      </c>
      <c r="O26" s="49">
        <f t="shared" si="7"/>
        <v>0</v>
      </c>
      <c r="P26" s="49">
        <f t="shared" si="7"/>
        <v>0</v>
      </c>
      <c r="Q26" s="49">
        <f t="shared" si="7"/>
        <v>0</v>
      </c>
      <c r="R26"/>
      <c r="W26" s="1"/>
    </row>
    <row r="27" spans="1:23" s="2" customFormat="1" x14ac:dyDescent="0.25">
      <c r="A27"/>
      <c r="B27" s="4" t="s">
        <v>31</v>
      </c>
      <c r="C27" s="142">
        <f>+Inputs!C29</f>
        <v>0</v>
      </c>
      <c r="D27" s="142">
        <f>+Inputs!D29</f>
        <v>0</v>
      </c>
      <c r="E27" s="142">
        <f>+Inputs!E29</f>
        <v>0</v>
      </c>
      <c r="F27" s="142">
        <f>+Inputs!F29</f>
        <v>0</v>
      </c>
      <c r="G27" s="142">
        <f>+Inputs!G29</f>
        <v>0</v>
      </c>
      <c r="H27" s="142">
        <f>+Inputs!H29</f>
        <v>0</v>
      </c>
      <c r="I27"/>
      <c r="J27" t="s">
        <v>30</v>
      </c>
      <c r="K27" s="48"/>
      <c r="L27" s="48" t="str">
        <f t="shared" ref="L27:Q27" si="8">IF(L26&gt;=$K$31,"R","Q")</f>
        <v>Q</v>
      </c>
      <c r="M27" s="48" t="str">
        <f t="shared" si="8"/>
        <v>Q</v>
      </c>
      <c r="N27" s="48" t="str">
        <f t="shared" si="8"/>
        <v>Q</v>
      </c>
      <c r="O27" s="48" t="str">
        <f t="shared" si="8"/>
        <v>Q</v>
      </c>
      <c r="P27" s="48" t="str">
        <f t="shared" si="8"/>
        <v>Q</v>
      </c>
      <c r="Q27" s="48" t="str">
        <f t="shared" si="8"/>
        <v>Q</v>
      </c>
      <c r="R27"/>
      <c r="W27" s="1"/>
    </row>
    <row r="28" spans="1:23" s="2" customFormat="1" x14ac:dyDescent="0.25">
      <c r="A28"/>
      <c r="B28" s="4" t="s">
        <v>29</v>
      </c>
      <c r="C28" s="142">
        <f>+Inputs!C30</f>
        <v>0</v>
      </c>
      <c r="D28" s="142">
        <f>+Inputs!D30</f>
        <v>0</v>
      </c>
      <c r="E28" s="142">
        <f>+Inputs!E30</f>
        <v>0</v>
      </c>
      <c r="F28" s="142">
        <f>+Inputs!F30</f>
        <v>0</v>
      </c>
      <c r="G28" s="142">
        <f>+Inputs!G30</f>
        <v>0</v>
      </c>
      <c r="H28" s="142">
        <f>+Inputs!H30</f>
        <v>0</v>
      </c>
      <c r="I28"/>
      <c r="J28"/>
      <c r="K28"/>
      <c r="L28"/>
      <c r="M28"/>
      <c r="N28"/>
      <c r="O28"/>
      <c r="P28"/>
      <c r="Q28"/>
      <c r="R28"/>
      <c r="W28" s="1"/>
    </row>
    <row r="29" spans="1:23" s="2" customFormat="1" x14ac:dyDescent="0.25">
      <c r="A29"/>
      <c r="B29"/>
      <c r="C29"/>
      <c r="D29"/>
      <c r="E29"/>
      <c r="F29"/>
      <c r="G29"/>
      <c r="H29"/>
      <c r="I29"/>
      <c r="J29" s="10" t="s">
        <v>28</v>
      </c>
      <c r="K29" s="46">
        <f>+K25-C30</f>
        <v>0</v>
      </c>
      <c r="L29" s="46">
        <f>+L25+L21</f>
        <v>0</v>
      </c>
      <c r="M29" s="46">
        <f>+M25+M21</f>
        <v>0</v>
      </c>
      <c r="N29" s="46">
        <f>+N25+N21</f>
        <v>0</v>
      </c>
      <c r="O29" s="46">
        <f>+O25+O21</f>
        <v>0</v>
      </c>
      <c r="P29" s="46">
        <f>+P25+P21</f>
        <v>0</v>
      </c>
      <c r="Q29" s="46">
        <f>SUM(K29:P29)</f>
        <v>0</v>
      </c>
      <c r="R29"/>
      <c r="W29" s="1"/>
    </row>
    <row r="30" spans="1:23" s="2" customFormat="1" x14ac:dyDescent="0.25">
      <c r="A30" s="33" t="s">
        <v>27</v>
      </c>
      <c r="B30"/>
      <c r="C30" s="140">
        <f>+Inputs!C32</f>
        <v>0</v>
      </c>
      <c r="D30" t="str">
        <f>+Inputs!D32</f>
        <v>See "Capital Expenditure" sheet</v>
      </c>
      <c r="E30"/>
      <c r="F30"/>
      <c r="G30"/>
      <c r="H30"/>
      <c r="I30"/>
      <c r="J30"/>
      <c r="K30"/>
      <c r="L30" s="27"/>
      <c r="M30" s="27"/>
      <c r="N30" s="27"/>
      <c r="O30" s="27"/>
      <c r="P30" s="27"/>
      <c r="Q30"/>
      <c r="R30"/>
      <c r="W30" s="1"/>
    </row>
    <row r="31" spans="1:23" s="2" customFormat="1" x14ac:dyDescent="0.25">
      <c r="A31" s="33" t="s">
        <v>26</v>
      </c>
      <c r="B31"/>
      <c r="C31" s="140">
        <f>+Inputs!C33</f>
        <v>0</v>
      </c>
      <c r="D31" s="140">
        <f>+Inputs!D33</f>
        <v>0</v>
      </c>
      <c r="E31" s="140">
        <f>+Inputs!E33</f>
        <v>0</v>
      </c>
      <c r="F31" s="140">
        <f>+Inputs!F33</f>
        <v>0</v>
      </c>
      <c r="G31" s="140">
        <f>+Inputs!G33</f>
        <v>0</v>
      </c>
      <c r="H31" s="140">
        <f>+Inputs!H33</f>
        <v>0</v>
      </c>
      <c r="I31"/>
      <c r="J31" t="s">
        <v>25</v>
      </c>
      <c r="K31" s="157">
        <v>0.5</v>
      </c>
      <c r="L31"/>
      <c r="M31"/>
      <c r="N31"/>
      <c r="O31"/>
      <c r="P31"/>
      <c r="Q31"/>
      <c r="R31"/>
      <c r="W31" s="1"/>
    </row>
    <row r="33" spans="1:51" x14ac:dyDescent="0.25">
      <c r="A33" s="33" t="s">
        <v>24</v>
      </c>
      <c r="J33" s="33" t="s">
        <v>23</v>
      </c>
      <c r="T33" s="45"/>
      <c r="U33" s="45"/>
      <c r="V33" s="45"/>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row>
    <row r="34" spans="1:51" x14ac:dyDescent="0.25">
      <c r="A34" t="s">
        <v>22</v>
      </c>
      <c r="C34" s="38">
        <v>0.1</v>
      </c>
      <c r="J34" s="27" t="s">
        <v>21</v>
      </c>
      <c r="K34" s="40">
        <f>NPV(0.06,L29:P29)+K29</f>
        <v>0</v>
      </c>
      <c r="L34" s="27"/>
      <c r="M34" s="27"/>
      <c r="N34" s="27"/>
      <c r="O34" s="27"/>
      <c r="P34" s="27"/>
      <c r="S34" s="45"/>
      <c r="T34" s="42"/>
      <c r="U34" s="42"/>
      <c r="V34" s="42"/>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row>
    <row r="35" spans="1:51" x14ac:dyDescent="0.25">
      <c r="A35" t="s">
        <v>20</v>
      </c>
      <c r="C35" s="38">
        <v>0.06</v>
      </c>
      <c r="J35" s="27" t="s">
        <v>19</v>
      </c>
      <c r="K35" s="44" t="e">
        <f>IRR($K29:P29)</f>
        <v>#NUM!</v>
      </c>
      <c r="L35" s="27"/>
      <c r="M35" s="27"/>
      <c r="N35" s="27"/>
      <c r="O35" s="27"/>
      <c r="P35" s="27"/>
      <c r="Q35" s="43"/>
      <c r="R35" s="43"/>
      <c r="S35" s="42"/>
    </row>
    <row r="36" spans="1:51" x14ac:dyDescent="0.25">
      <c r="A36" t="s">
        <v>18</v>
      </c>
      <c r="C36" s="41">
        <v>0.5</v>
      </c>
      <c r="J36" s="27" t="s">
        <v>17</v>
      </c>
      <c r="K36" s="40" t="e">
        <f>HLOOKUP(1,$K$38:$P$39,2,0)</f>
        <v>#N/A</v>
      </c>
      <c r="L36" s="27"/>
      <c r="M36" s="27"/>
      <c r="N36" s="27"/>
      <c r="O36" s="27"/>
      <c r="P36" s="27"/>
      <c r="Q36" s="39"/>
      <c r="R36" s="39"/>
    </row>
    <row r="37" spans="1:51" x14ac:dyDescent="0.25">
      <c r="A37" t="s">
        <v>16</v>
      </c>
      <c r="C37" s="38">
        <v>0.12</v>
      </c>
      <c r="J37" s="27"/>
      <c r="K37" s="27"/>
      <c r="L37" s="27"/>
      <c r="M37" s="27"/>
      <c r="N37" s="27"/>
      <c r="O37" s="27"/>
      <c r="P37" s="27"/>
    </row>
    <row r="38" spans="1:51" x14ac:dyDescent="0.25">
      <c r="A38" t="s">
        <v>15</v>
      </c>
      <c r="C38" s="37">
        <f>+(C37*D16)/1000</f>
        <v>0</v>
      </c>
      <c r="J38" s="36" t="s">
        <v>14</v>
      </c>
      <c r="K38" s="35">
        <f>IF(K$25&gt;0,1,0)</f>
        <v>0</v>
      </c>
      <c r="L38" s="35">
        <f>IF(SUM(K$25:L25)&gt;0,1,0)</f>
        <v>0</v>
      </c>
      <c r="M38" s="35">
        <f>IF(SUM(K$25:M25)&gt;0,1,0)</f>
        <v>0</v>
      </c>
      <c r="N38" s="35">
        <f>IF(SUM(K$25:N25)&gt;0,1,0)</f>
        <v>0</v>
      </c>
      <c r="O38" s="35">
        <f>IF(SUM(K$25:O25)&gt;0,1,0)</f>
        <v>0</v>
      </c>
      <c r="P38" s="34">
        <f>IF(SUM(K$25:P25)&gt;0,1,0)</f>
        <v>0</v>
      </c>
    </row>
    <row r="39" spans="1:51" x14ac:dyDescent="0.25">
      <c r="J39" s="36" t="s">
        <v>13</v>
      </c>
      <c r="K39" s="35" t="str">
        <f t="shared" ref="K39:P39" si="9">+K8</f>
        <v>Yr 0</v>
      </c>
      <c r="L39" s="35" t="str">
        <f t="shared" si="9"/>
        <v>Yr 1</v>
      </c>
      <c r="M39" s="35" t="str">
        <f t="shared" si="9"/>
        <v>Yr 2</v>
      </c>
      <c r="N39" s="35" t="str">
        <f t="shared" si="9"/>
        <v>Yr 3</v>
      </c>
      <c r="O39" s="35" t="str">
        <f t="shared" si="9"/>
        <v>Yr 4</v>
      </c>
      <c r="P39" s="34" t="str">
        <f t="shared" si="9"/>
        <v>Yr 5</v>
      </c>
    </row>
    <row r="40" spans="1:51" x14ac:dyDescent="0.25">
      <c r="A40" s="33" t="s">
        <v>186</v>
      </c>
    </row>
    <row r="41" spans="1:51" x14ac:dyDescent="0.25">
      <c r="A41" t="s">
        <v>12</v>
      </c>
      <c r="C41" s="27"/>
      <c r="D41" s="27"/>
      <c r="E41" s="27"/>
    </row>
    <row r="42" spans="1:51" x14ac:dyDescent="0.25">
      <c r="A42" t="s">
        <v>11</v>
      </c>
      <c r="C42" s="140">
        <f>+Inputs!C37</f>
        <v>0</v>
      </c>
      <c r="D42" s="140">
        <f>+Inputs!D37</f>
        <v>0</v>
      </c>
      <c r="E42" s="140">
        <f>+Inputs!E37</f>
        <v>0</v>
      </c>
      <c r="F42" s="140">
        <f>+Inputs!F37</f>
        <v>0</v>
      </c>
      <c r="G42" s="140">
        <f>+Inputs!G37</f>
        <v>0</v>
      </c>
      <c r="H42" s="140">
        <f>+Inputs!H37</f>
        <v>0</v>
      </c>
      <c r="J42" s="32" t="s">
        <v>10</v>
      </c>
      <c r="K42" s="30"/>
      <c r="L42" s="31"/>
      <c r="M42" s="30"/>
      <c r="N42" s="30"/>
      <c r="O42" s="30"/>
      <c r="P42" s="29"/>
    </row>
    <row r="43" spans="1:51" x14ac:dyDescent="0.25">
      <c r="C43" s="27"/>
      <c r="D43" s="27"/>
      <c r="E43" s="27"/>
      <c r="J43" s="28" t="s">
        <v>9</v>
      </c>
      <c r="K43" s="19"/>
      <c r="L43" s="20"/>
      <c r="M43" s="19"/>
      <c r="N43" s="23"/>
      <c r="O43" s="19"/>
      <c r="P43" s="18"/>
    </row>
    <row r="44" spans="1:51" x14ac:dyDescent="0.25">
      <c r="C44" s="27"/>
      <c r="D44" s="27"/>
      <c r="E44" s="27"/>
      <c r="J44" s="26"/>
      <c r="K44" s="24" t="s">
        <v>8</v>
      </c>
      <c r="L44" s="25"/>
      <c r="M44" s="24"/>
      <c r="N44" s="24" t="s">
        <v>7</v>
      </c>
      <c r="O44" s="23"/>
      <c r="P44" s="22"/>
    </row>
    <row r="45" spans="1:51" x14ac:dyDescent="0.25">
      <c r="J45" s="21"/>
      <c r="K45" s="19"/>
      <c r="L45" s="20"/>
      <c r="M45" s="19"/>
      <c r="N45" s="19"/>
      <c r="O45" s="19"/>
      <c r="P45" s="18"/>
    </row>
    <row r="46" spans="1:51" x14ac:dyDescent="0.25">
      <c r="A46" t="s">
        <v>6</v>
      </c>
      <c r="C46" s="4"/>
      <c r="D46" s="17">
        <f>2%+1.5%</f>
        <v>3.5000000000000003E-2</v>
      </c>
      <c r="E46" s="17">
        <f>+D46+0.02*0.5</f>
        <v>4.5000000000000005E-2</v>
      </c>
      <c r="F46" s="17">
        <f>1.5%+1.5%</f>
        <v>0.03</v>
      </c>
      <c r="G46" s="17">
        <f>+F46</f>
        <v>0.03</v>
      </c>
      <c r="H46" s="16">
        <f>+G46</f>
        <v>0.03</v>
      </c>
    </row>
    <row r="47" spans="1:51" s="10" customFormat="1" x14ac:dyDescent="0.25">
      <c r="A47" s="10" t="s">
        <v>5</v>
      </c>
      <c r="C47" s="15"/>
      <c r="D47" s="14">
        <f>D46</f>
        <v>3.5000000000000003E-2</v>
      </c>
      <c r="E47" s="14">
        <f>+D47*(1+E46)+D47</f>
        <v>7.1575E-2</v>
      </c>
      <c r="F47" s="14">
        <f>+E46*(1+F46)+E47</f>
        <v>0.117925</v>
      </c>
      <c r="G47" s="14">
        <f>+F46*(1+G46)+F47</f>
        <v>0.14882500000000001</v>
      </c>
      <c r="H47" s="14">
        <f>+G46*(1+H46)+G47</f>
        <v>0.17972500000000002</v>
      </c>
      <c r="S47" s="13"/>
      <c r="T47" s="13"/>
      <c r="U47" s="13"/>
      <c r="V47" s="13"/>
      <c r="W47" s="12"/>
    </row>
    <row r="48" spans="1:51" x14ac:dyDescent="0.25">
      <c r="A48" t="s">
        <v>4</v>
      </c>
      <c r="C48" s="4"/>
      <c r="D48" s="11">
        <v>2.75E-2</v>
      </c>
      <c r="E48" s="11">
        <v>2.75E-2</v>
      </c>
      <c r="F48" s="11">
        <v>2.75E-2</v>
      </c>
      <c r="G48" s="11">
        <v>2.75E-2</v>
      </c>
      <c r="H48" s="11">
        <v>2.75E-2</v>
      </c>
    </row>
    <row r="49" spans="1:8" x14ac:dyDescent="0.25">
      <c r="A49" s="10" t="s">
        <v>3</v>
      </c>
      <c r="B49" s="10"/>
      <c r="C49" s="9"/>
      <c r="D49" s="8">
        <f>D48</f>
        <v>2.75E-2</v>
      </c>
      <c r="E49" s="8">
        <f>+D49*(1+E48)+D49</f>
        <v>5.5756250000000007E-2</v>
      </c>
      <c r="F49" s="8">
        <f>+E48*(1+F48)+E49</f>
        <v>8.4012500000000018E-2</v>
      </c>
      <c r="G49" s="8">
        <f>+F48*(1+G48)+F49</f>
        <v>0.11226875000000003</v>
      </c>
      <c r="H49" s="8">
        <f>+G48*(1+H48)+G49</f>
        <v>0.14052500000000004</v>
      </c>
    </row>
    <row r="51" spans="1:8" x14ac:dyDescent="0.25">
      <c r="A51" s="7" t="s">
        <v>2</v>
      </c>
    </row>
    <row r="52" spans="1:8" x14ac:dyDescent="0.25">
      <c r="A52" s="6" t="s">
        <v>196</v>
      </c>
      <c r="C52" s="5"/>
    </row>
    <row r="53" spans="1:8" x14ac:dyDescent="0.25">
      <c r="A53" s="4" t="s">
        <v>1</v>
      </c>
    </row>
    <row r="54" spans="1:8" x14ac:dyDescent="0.25">
      <c r="A54" s="3" t="s">
        <v>0</v>
      </c>
    </row>
    <row r="57" spans="1:8" hidden="1" x14ac:dyDescent="0.25">
      <c r="A57" t="s">
        <v>188</v>
      </c>
      <c r="B57" t="s">
        <v>187</v>
      </c>
      <c r="C57" t="s">
        <v>68</v>
      </c>
      <c r="D57" s="154">
        <f>+D11*$D$15/1000</f>
        <v>0</v>
      </c>
      <c r="E57" s="154">
        <f>+E11*$D$15/1000*(1+D49)</f>
        <v>0</v>
      </c>
      <c r="F57" s="154">
        <f>+F11*$D$15/1000*(1+E49)</f>
        <v>0</v>
      </c>
      <c r="G57" s="154">
        <f>+G11*$D$15/1000*(1+F49)</f>
        <v>0</v>
      </c>
      <c r="H57" s="154">
        <f>+H11*$D$15/1000*(1+G49)</f>
        <v>0</v>
      </c>
    </row>
    <row r="58" spans="1:8" hidden="1" x14ac:dyDescent="0.25">
      <c r="C58" t="s">
        <v>67</v>
      </c>
      <c r="D58" s="154">
        <f>+D12*$D$16/1000</f>
        <v>0</v>
      </c>
      <c r="E58" s="154">
        <f>+E12*$D$16/1000*(1+D49)</f>
        <v>0</v>
      </c>
      <c r="F58" s="154">
        <f>+F12*$D$16/1000*(1+E49)</f>
        <v>0</v>
      </c>
      <c r="G58" s="154">
        <f>+G12*$D$16/1000*(1+F49)</f>
        <v>0</v>
      </c>
      <c r="H58" s="154">
        <f>+H12*$D$16/1000*(1+G49)</f>
        <v>0</v>
      </c>
    </row>
    <row r="59" spans="1:8" hidden="1" x14ac:dyDescent="0.25">
      <c r="D59" s="155">
        <f>SUM(D57:D58)</f>
        <v>0</v>
      </c>
      <c r="E59" s="155">
        <f t="shared" ref="E59:H59" si="10">SUM(E57:E58)</f>
        <v>0</v>
      </c>
      <c r="F59" s="155">
        <f t="shared" si="10"/>
        <v>0</v>
      </c>
      <c r="G59" s="155">
        <f t="shared" si="10"/>
        <v>0</v>
      </c>
      <c r="H59" s="155">
        <f t="shared" si="10"/>
        <v>0</v>
      </c>
    </row>
    <row r="60" spans="1:8" hidden="1" x14ac:dyDescent="0.25"/>
    <row r="61" spans="1:8" hidden="1" x14ac:dyDescent="0.25">
      <c r="C61" t="s">
        <v>189</v>
      </c>
      <c r="D61" s="156">
        <f>+D59*$C$35*$C$34</f>
        <v>0</v>
      </c>
      <c r="E61" s="156">
        <f t="shared" ref="E61:H61" si="11">+E59*$C$35*$C$34</f>
        <v>0</v>
      </c>
      <c r="F61" s="156">
        <f t="shared" si="11"/>
        <v>0</v>
      </c>
      <c r="G61" s="156">
        <f t="shared" si="11"/>
        <v>0</v>
      </c>
      <c r="H61" s="156">
        <f t="shared" si="11"/>
        <v>0</v>
      </c>
    </row>
  </sheetData>
  <mergeCells count="2">
    <mergeCell ref="B6:H6"/>
    <mergeCell ref="J6:Q6"/>
  </mergeCells>
  <dataValidations disablePrompts="1" count="2">
    <dataValidation type="list" allowBlank="1" showInputMessage="1" showErrorMessage="1" sqref="WVL98305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formula1>$S$4:$S$8</formula1>
    </dataValidation>
    <dataValidation type="list" allowBlank="1" showInputMessage="1" showErrorMessage="1" sqref="WVJ98304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formula1>$S$19:$S$22</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67380281FDA24BAC854083C6855872" ma:contentTypeVersion="1" ma:contentTypeDescription="Create a new document." ma:contentTypeScope="" ma:versionID="6dd18576b5755b74e4c11afa6404a716">
  <xsd:schema xmlns:xsd="http://www.w3.org/2001/XMLSchema" xmlns:p="http://schemas.microsoft.com/office/2006/metadata/properties" xmlns:ns2="1defc4ad-50bf-4afd-9d3d-040148f94b11" targetNamespace="http://schemas.microsoft.com/office/2006/metadata/properties" ma:root="true" ma:fieldsID="57cf535f5a467838ab7beb7c7c2842a8" ns2:_="">
    <xsd:import namespace="1defc4ad-50bf-4afd-9d3d-040148f94b11"/>
    <xsd:element name="properties">
      <xsd:complexType>
        <xsd:sequence>
          <xsd:element name="documentManagement">
            <xsd:complexType>
              <xsd:all>
                <xsd:element ref="ns2:Category" minOccurs="0"/>
              </xsd:all>
            </xsd:complexType>
          </xsd:element>
        </xsd:sequence>
      </xsd:complexType>
    </xsd:element>
  </xsd:schema>
  <xsd:schema xmlns:xsd="http://www.w3.org/2001/XMLSchema" xmlns:dms="http://schemas.microsoft.com/office/2006/documentManagement/types" targetNamespace="1defc4ad-50bf-4afd-9d3d-040148f94b11" elementFormDefault="qualified">
    <xsd:import namespace="http://schemas.microsoft.com/office/2006/documentManagement/types"/>
    <xsd:element name="Category" ma:index="8"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ategory xmlns="1defc4ad-50bf-4afd-9d3d-040148f94b11" xsi:nil="true"/>
  </documentManagement>
</p:properties>
</file>

<file path=customXml/itemProps1.xml><?xml version="1.0" encoding="utf-8"?>
<ds:datastoreItem xmlns:ds="http://schemas.openxmlformats.org/officeDocument/2006/customXml" ds:itemID="{46157141-FAB6-425A-A22C-4A3407B4C230}"/>
</file>

<file path=customXml/itemProps2.xml><?xml version="1.0" encoding="utf-8"?>
<ds:datastoreItem xmlns:ds="http://schemas.openxmlformats.org/officeDocument/2006/customXml" ds:itemID="{D4278066-F89B-426D-9216-09B0F6BF960D}"/>
</file>

<file path=customXml/itemProps3.xml><?xml version="1.0" encoding="utf-8"?>
<ds:datastoreItem xmlns:ds="http://schemas.openxmlformats.org/officeDocument/2006/customXml" ds:itemID="{BADB2556-CC6B-4BAD-9F76-2ED14E0C7C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Inputs</vt:lpstr>
      <vt:lpstr>Capital Expenditure</vt:lpstr>
      <vt:lpstr>Output</vt:lpstr>
      <vt:lpstr>FinYr</vt:lpstr>
      <vt:lpstr>FY</vt:lpstr>
      <vt:lpstr>'Capital Expenditure'!Print_Area</vt:lpstr>
      <vt:lpstr>Inputs!Print_Area</vt:lpstr>
      <vt:lpstr>Output!Print_Area</vt:lpstr>
    </vt:vector>
  </TitlesOfParts>
  <Company>University of Surrey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Allard A  Mrs (Finance)</dc:creator>
  <cp:lastModifiedBy>Allard A  Mrs (Finance)</cp:lastModifiedBy>
  <cp:lastPrinted>2014-11-25T14:07:06Z</cp:lastPrinted>
  <dcterms:created xsi:type="dcterms:W3CDTF">2014-11-25T13:36:46Z</dcterms:created>
  <dcterms:modified xsi:type="dcterms:W3CDTF">2016-11-01T13:52:29Z</dcterms:modified>
</cp:coreProperties>
</file>