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Override PartName="/xl/worksheets/sheet6.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Default Extension="vml" ContentType="application/vnd.openxmlformats-officedocument.vmlDrawing"/>
  <Override PartName="/xl/worksheets/sheet1.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ecure\SC01_secure\FP&amp;A\Student Journey\Templates\"/>
    </mc:Choice>
  </mc:AlternateContent>
  <bookViews>
    <workbookView xWindow="480" yWindow="75" windowWidth="14610" windowHeight="6660"/>
  </bookViews>
  <sheets>
    <sheet name="Inputs" sheetId="4" r:id="rId1"/>
    <sheet name="Capital Expenditure" sheetId="3" r:id="rId2"/>
    <sheet name="Outputs" sheetId="1" r:id="rId3"/>
    <sheet name="Workings - HIDE" sheetId="2" state="hidden" r:id="rId4"/>
    <sheet name="T Grant - HIDE" sheetId="5" state="hidden" r:id="rId5"/>
    <sheet name="Tuition Fees - HIDE" sheetId="6" state="hidden" r:id="rId6"/>
  </sheets>
  <externalReferences>
    <externalReference r:id="rId7"/>
    <externalReference r:id="rId8"/>
  </externalReferences>
  <definedNames>
    <definedName name="FinYr" localSheetId="0">'[1]Capital Expenditure'!$B$20:$B$67</definedName>
    <definedName name="FinYr">'Capital Expenditure'!$B$20:$B$67</definedName>
    <definedName name="FY">'Capital Expenditure'!$B$20:$B$25</definedName>
    <definedName name="_xlnm.Print_Area" localSheetId="1">'Capital Expenditure'!$B$1:$BP$72</definedName>
    <definedName name="_xlnm.Print_Area" localSheetId="0">Inputs!$A$1:$H$63</definedName>
    <definedName name="_xlnm.Print_Area" localSheetId="2">Outputs!$A$1:$U$57</definedName>
  </definedNames>
  <calcPr calcId="152511"/>
</workbook>
</file>

<file path=xl/calcChain.xml><?xml version="1.0" encoding="utf-8"?>
<calcChain xmlns="http://schemas.openxmlformats.org/spreadsheetml/2006/main">
  <c r="K4" i="3" l="1"/>
  <c r="L4" i="3"/>
  <c r="M4" i="3"/>
  <c r="J4" i="3"/>
  <c r="I4" i="3"/>
  <c r="F28" i="4" l="1"/>
  <c r="J28" i="2"/>
  <c r="I28" i="2"/>
  <c r="J27" i="2"/>
  <c r="I27" i="2"/>
  <c r="I4" i="2"/>
  <c r="J4" i="2"/>
  <c r="L4" i="1"/>
  <c r="M4" i="1"/>
  <c r="L5" i="1"/>
  <c r="M5" i="1"/>
  <c r="L3" i="1"/>
  <c r="M3" i="1"/>
  <c r="S9" i="1"/>
  <c r="T9" i="1"/>
  <c r="T44" i="1" s="1"/>
  <c r="S10" i="1"/>
  <c r="T10" i="1"/>
  <c r="S44" i="1"/>
  <c r="D6" i="2"/>
  <c r="H27" i="2"/>
  <c r="G27" i="2"/>
  <c r="D34" i="4"/>
  <c r="D24" i="2"/>
  <c r="E24" i="2" s="1"/>
  <c r="F24" i="2" s="1"/>
  <c r="G24" i="2" s="1"/>
  <c r="H24" i="2" s="1"/>
  <c r="I24" i="2" s="1"/>
  <c r="J24" i="2" s="1"/>
  <c r="M21" i="1"/>
  <c r="H28" i="2"/>
  <c r="G28" i="2"/>
  <c r="D26" i="2"/>
  <c r="E26" i="2" s="1"/>
  <c r="F26" i="2" s="1"/>
  <c r="G26" i="2" s="1"/>
  <c r="H26" i="2" s="1"/>
  <c r="I26" i="2" s="1"/>
  <c r="J26" i="2" s="1"/>
  <c r="D25" i="2"/>
  <c r="E25" i="2" s="1"/>
  <c r="F25" i="2" s="1"/>
  <c r="G25" i="2" s="1"/>
  <c r="H25" i="2" s="1"/>
  <c r="I25" i="2" s="1"/>
  <c r="J25" i="2" s="1"/>
  <c r="D5" i="2"/>
  <c r="D41" i="4"/>
  <c r="E41" i="4" s="1"/>
  <c r="B42" i="4"/>
  <c r="B43" i="4"/>
  <c r="B44" i="4"/>
  <c r="B40" i="4"/>
  <c r="E17" i="4"/>
  <c r="E5" i="2" s="1"/>
  <c r="F8" i="2" s="1"/>
  <c r="G11" i="2" s="1"/>
  <c r="I8" i="3"/>
  <c r="D27" i="4"/>
  <c r="E8" i="2" l="1"/>
  <c r="O13" i="1"/>
  <c r="M6" i="2"/>
  <c r="P13" i="1"/>
  <c r="D32" i="2"/>
  <c r="F11" i="2"/>
  <c r="F41" i="4"/>
  <c r="C23" i="5"/>
  <c r="F14" i="2" l="1"/>
  <c r="G17" i="2" s="1"/>
  <c r="G14" i="2"/>
  <c r="H17" i="2" s="1"/>
  <c r="G41" i="4"/>
  <c r="C33" i="5"/>
  <c r="C34" i="5"/>
  <c r="H41" i="4" l="1"/>
  <c r="I41" i="4" s="1"/>
  <c r="J41" i="4" s="1"/>
  <c r="C3" i="5"/>
  <c r="C4" i="5"/>
  <c r="C5" i="5"/>
  <c r="C6" i="5"/>
  <c r="C7" i="5"/>
  <c r="C8" i="5"/>
  <c r="C9" i="5"/>
  <c r="C10" i="5"/>
  <c r="C11" i="5"/>
  <c r="C12" i="5"/>
  <c r="C13" i="5"/>
  <c r="C14" i="5"/>
  <c r="C15" i="5"/>
  <c r="C16" i="5"/>
  <c r="C17" i="5"/>
  <c r="C18" i="5"/>
  <c r="C19" i="5"/>
  <c r="C20" i="5"/>
  <c r="C21" i="5"/>
  <c r="C22" i="5"/>
  <c r="C24" i="5"/>
  <c r="C25" i="5"/>
  <c r="C26" i="5"/>
  <c r="C27" i="5"/>
  <c r="C28" i="5"/>
  <c r="C29" i="5"/>
  <c r="C30" i="5"/>
  <c r="C31" i="5"/>
  <c r="C32" i="5"/>
  <c r="C2" i="5"/>
  <c r="F52" i="2" l="1"/>
  <c r="E52" i="2"/>
  <c r="D52" i="2"/>
  <c r="M17" i="1" l="1"/>
  <c r="C55" i="4" l="1"/>
  <c r="M24" i="1" s="1"/>
  <c r="D53" i="4"/>
  <c r="E53" i="4"/>
  <c r="F53" i="4" s="1"/>
  <c r="D54" i="4"/>
  <c r="E54" i="4" s="1"/>
  <c r="F54" i="4" s="1"/>
  <c r="G54" i="4" s="1"/>
  <c r="H54" i="4" s="1"/>
  <c r="I54" i="4" s="1"/>
  <c r="J54" i="4" s="1"/>
  <c r="X19" i="1"/>
  <c r="D45" i="4"/>
  <c r="E45" i="4"/>
  <c r="F45" i="4" s="1"/>
  <c r="G45" i="4" s="1"/>
  <c r="H45" i="4" s="1"/>
  <c r="I45" i="4" s="1"/>
  <c r="J45" i="4" s="1"/>
  <c r="D55" i="4" l="1"/>
  <c r="G53" i="4"/>
  <c r="F55" i="4"/>
  <c r="E55" i="4"/>
  <c r="F17" i="4"/>
  <c r="G17" i="4" l="1"/>
  <c r="F5" i="2"/>
  <c r="H53" i="4"/>
  <c r="G55" i="4"/>
  <c r="H55" i="4" l="1"/>
  <c r="I53" i="4"/>
  <c r="G8" i="2"/>
  <c r="Q13" i="1"/>
  <c r="H17" i="4"/>
  <c r="I17" i="4" s="1"/>
  <c r="J17" i="4" s="1"/>
  <c r="G5" i="2"/>
  <c r="D22" i="1"/>
  <c r="D51" i="2"/>
  <c r="R13" i="1" l="1"/>
  <c r="J53" i="4"/>
  <c r="J55" i="4" s="1"/>
  <c r="I55" i="4"/>
  <c r="H8" i="2"/>
  <c r="I11" i="2" s="1"/>
  <c r="J5" i="2"/>
  <c r="I5" i="2"/>
  <c r="H11" i="2"/>
  <c r="H5" i="2"/>
  <c r="E22" i="1"/>
  <c r="N24" i="1"/>
  <c r="D14" i="1"/>
  <c r="E14" i="1" s="1"/>
  <c r="F14" i="1" s="1"/>
  <c r="G14" i="1" s="1"/>
  <c r="H14" i="1" s="1"/>
  <c r="I14" i="1" s="1"/>
  <c r="J14" i="1" s="1"/>
  <c r="F13" i="1"/>
  <c r="E13" i="1"/>
  <c r="D13" i="1"/>
  <c r="D59" i="2" s="1"/>
  <c r="H14" i="2" l="1"/>
  <c r="S13" i="1" s="1"/>
  <c r="I14" i="2"/>
  <c r="J17" i="2" s="1"/>
  <c r="J44" i="2" s="1"/>
  <c r="J51" i="2" s="1"/>
  <c r="I8" i="2"/>
  <c r="J32" i="2"/>
  <c r="J8" i="2"/>
  <c r="I32" i="2"/>
  <c r="I17" i="2"/>
  <c r="I44" i="2" s="1"/>
  <c r="I51" i="2" s="1"/>
  <c r="I38" i="2"/>
  <c r="G13" i="1"/>
  <c r="F22" i="1"/>
  <c r="O24" i="1"/>
  <c r="F30" i="4"/>
  <c r="T13" i="1" l="1"/>
  <c r="I41" i="2"/>
  <c r="I21" i="2"/>
  <c r="I60" i="2" s="1"/>
  <c r="J35" i="2"/>
  <c r="J11" i="2"/>
  <c r="I35" i="2"/>
  <c r="I48" i="2" s="1"/>
  <c r="E9" i="2"/>
  <c r="N6" i="2" s="1"/>
  <c r="H13" i="1"/>
  <c r="I13" i="1" s="1"/>
  <c r="J13" i="1" s="1"/>
  <c r="G22" i="1"/>
  <c r="P24" i="1"/>
  <c r="N10" i="1"/>
  <c r="O10" i="1"/>
  <c r="P10" i="1"/>
  <c r="Q10" i="1"/>
  <c r="R10" i="1"/>
  <c r="M10" i="1"/>
  <c r="E18" i="4"/>
  <c r="D19" i="4"/>
  <c r="D40" i="4"/>
  <c r="D42" i="4"/>
  <c r="D43" i="4"/>
  <c r="D44" i="4"/>
  <c r="D49" i="4"/>
  <c r="N21" i="1" s="1"/>
  <c r="G15" i="3"/>
  <c r="F15" i="3"/>
  <c r="BS14" i="3"/>
  <c r="L14" i="3"/>
  <c r="K14" i="3"/>
  <c r="J14" i="3"/>
  <c r="I14" i="3"/>
  <c r="BS13" i="3"/>
  <c r="N13" i="3"/>
  <c r="M13" i="3"/>
  <c r="L13" i="3"/>
  <c r="K13" i="3"/>
  <c r="J13" i="3"/>
  <c r="I13" i="3"/>
  <c r="S12" i="3"/>
  <c r="R12" i="3"/>
  <c r="Q12" i="3"/>
  <c r="P12" i="3"/>
  <c r="O12" i="3"/>
  <c r="N12" i="3"/>
  <c r="M12" i="3"/>
  <c r="L12" i="3"/>
  <c r="K12" i="3"/>
  <c r="J12" i="3"/>
  <c r="I12" i="3"/>
  <c r="BS11" i="3"/>
  <c r="X11" i="3"/>
  <c r="W11" i="3"/>
  <c r="V11" i="3"/>
  <c r="U11" i="3"/>
  <c r="T11" i="3"/>
  <c r="S11" i="3"/>
  <c r="R11" i="3"/>
  <c r="Q11" i="3"/>
  <c r="P11" i="3"/>
  <c r="O11" i="3"/>
  <c r="N11" i="3"/>
  <c r="M11" i="3"/>
  <c r="L11" i="3"/>
  <c r="K11" i="3"/>
  <c r="J11" i="3"/>
  <c r="I11" i="3"/>
  <c r="BS10" i="3"/>
  <c r="AC10" i="3"/>
  <c r="AB10" i="3"/>
  <c r="AA10" i="3"/>
  <c r="Z10" i="3"/>
  <c r="Y10" i="3"/>
  <c r="X10" i="3"/>
  <c r="W10" i="3"/>
  <c r="V10" i="3"/>
  <c r="U10" i="3"/>
  <c r="T10" i="3"/>
  <c r="S10" i="3"/>
  <c r="R10" i="3"/>
  <c r="Q10" i="3"/>
  <c r="P10" i="3"/>
  <c r="O10" i="3"/>
  <c r="N10" i="3"/>
  <c r="M10" i="3"/>
  <c r="L10" i="3"/>
  <c r="K10" i="3"/>
  <c r="J10" i="3"/>
  <c r="I10" i="3"/>
  <c r="BS9" i="3"/>
  <c r="AM9" i="3"/>
  <c r="AL9" i="3"/>
  <c r="AK9" i="3"/>
  <c r="AJ9" i="3"/>
  <c r="AI9" i="3"/>
  <c r="AH9" i="3"/>
  <c r="AG9" i="3"/>
  <c r="AF9" i="3"/>
  <c r="AE9" i="3"/>
  <c r="AD9" i="3"/>
  <c r="AC9" i="3"/>
  <c r="AB9" i="3"/>
  <c r="AA9" i="3"/>
  <c r="Z9" i="3"/>
  <c r="Y9" i="3"/>
  <c r="X9" i="3"/>
  <c r="W9" i="3"/>
  <c r="V9" i="3"/>
  <c r="U9" i="3"/>
  <c r="T9" i="3"/>
  <c r="S9" i="3"/>
  <c r="R9" i="3"/>
  <c r="Q9" i="3"/>
  <c r="P9" i="3"/>
  <c r="O9" i="3"/>
  <c r="N9" i="3"/>
  <c r="M9" i="3"/>
  <c r="L9" i="3"/>
  <c r="K9" i="3"/>
  <c r="J9" i="3"/>
  <c r="I9" i="3"/>
  <c r="BQ8" i="3"/>
  <c r="BS8" i="3" s="1"/>
  <c r="BP8" i="3"/>
  <c r="BP15" i="3" s="1"/>
  <c r="BS15" i="3" s="1"/>
  <c r="BO8" i="3"/>
  <c r="BO15" i="3" s="1"/>
  <c r="BN8" i="3"/>
  <c r="BN15" i="3" s="1"/>
  <c r="BM8" i="3"/>
  <c r="BM15" i="3" s="1"/>
  <c r="BL8" i="3"/>
  <c r="BL15" i="3" s="1"/>
  <c r="BK8" i="3"/>
  <c r="BK15" i="3" s="1"/>
  <c r="BJ8" i="3"/>
  <c r="BJ15" i="3" s="1"/>
  <c r="BI8" i="3"/>
  <c r="BI15" i="3" s="1"/>
  <c r="BH8" i="3"/>
  <c r="BH15" i="3" s="1"/>
  <c r="BG8" i="3"/>
  <c r="BG15" i="3" s="1"/>
  <c r="BF8" i="3"/>
  <c r="BF15" i="3" s="1"/>
  <c r="BE8" i="3"/>
  <c r="BE15" i="3" s="1"/>
  <c r="BD8" i="3"/>
  <c r="BD15" i="3" s="1"/>
  <c r="BC8" i="3"/>
  <c r="BC15" i="3" s="1"/>
  <c r="BB8" i="3"/>
  <c r="BB15" i="3" s="1"/>
  <c r="BA8" i="3"/>
  <c r="BA15" i="3" s="1"/>
  <c r="AZ8" i="3"/>
  <c r="AZ15" i="3" s="1"/>
  <c r="AY8" i="3"/>
  <c r="AY15" i="3" s="1"/>
  <c r="AX8" i="3"/>
  <c r="AX15" i="3" s="1"/>
  <c r="AW8" i="3"/>
  <c r="AW15" i="3" s="1"/>
  <c r="AV8" i="3"/>
  <c r="AV15" i="3" s="1"/>
  <c r="AU8" i="3"/>
  <c r="AU15" i="3" s="1"/>
  <c r="AT8" i="3"/>
  <c r="AT15" i="3" s="1"/>
  <c r="AS8" i="3"/>
  <c r="AS15" i="3" s="1"/>
  <c r="AR8" i="3"/>
  <c r="AR15" i="3" s="1"/>
  <c r="AQ8" i="3"/>
  <c r="AQ15" i="3" s="1"/>
  <c r="AP8" i="3"/>
  <c r="AP15" i="3" s="1"/>
  <c r="AO8" i="3"/>
  <c r="AO15" i="3" s="1"/>
  <c r="AN8" i="3"/>
  <c r="AN15" i="3" s="1"/>
  <c r="AM8" i="3"/>
  <c r="AM15" i="3" s="1"/>
  <c r="AL8" i="3"/>
  <c r="AK8" i="3"/>
  <c r="AK15" i="3" s="1"/>
  <c r="AJ8" i="3"/>
  <c r="AI8" i="3"/>
  <c r="AI15" i="3" s="1"/>
  <c r="AH8" i="3"/>
  <c r="AG8" i="3"/>
  <c r="AG15" i="3" s="1"/>
  <c r="AF8" i="3"/>
  <c r="AE8" i="3"/>
  <c r="AE15" i="3" s="1"/>
  <c r="AD8" i="3"/>
  <c r="AC8" i="3"/>
  <c r="AB8" i="3"/>
  <c r="AA8" i="3"/>
  <c r="AA15" i="3" s="1"/>
  <c r="Z8" i="3"/>
  <c r="Y8" i="3"/>
  <c r="X8" i="3"/>
  <c r="W8" i="3"/>
  <c r="W15" i="3" s="1"/>
  <c r="V8" i="3"/>
  <c r="U8" i="3"/>
  <c r="T8" i="3"/>
  <c r="S8" i="3"/>
  <c r="R8" i="3"/>
  <c r="Q8" i="3"/>
  <c r="P8" i="3"/>
  <c r="O8" i="3"/>
  <c r="N8" i="3"/>
  <c r="M8" i="3"/>
  <c r="L8" i="3"/>
  <c r="K8" i="3"/>
  <c r="J8" i="3"/>
  <c r="J14" i="2" l="1"/>
  <c r="J38" i="2"/>
  <c r="U13" i="1"/>
  <c r="E19" i="4"/>
  <c r="E6" i="2"/>
  <c r="N7" i="2" s="1"/>
  <c r="F12" i="2"/>
  <c r="H22" i="1"/>
  <c r="I22" i="1" s="1"/>
  <c r="Q24" i="1"/>
  <c r="E44" i="4"/>
  <c r="F44" i="4" s="1"/>
  <c r="F18" i="4"/>
  <c r="BR10" i="3"/>
  <c r="BR13" i="3"/>
  <c r="BR12" i="3"/>
  <c r="BR11" i="3"/>
  <c r="I15" i="3"/>
  <c r="N25" i="1" s="1"/>
  <c r="M15" i="3"/>
  <c r="R25" i="1" s="1"/>
  <c r="Q15" i="3"/>
  <c r="U15" i="3"/>
  <c r="Y15" i="3"/>
  <c r="AC15" i="3"/>
  <c r="L15" i="3"/>
  <c r="Q25" i="1" s="1"/>
  <c r="P15" i="3"/>
  <c r="T15" i="3"/>
  <c r="X15" i="3"/>
  <c r="AB15" i="3"/>
  <c r="AF15" i="3"/>
  <c r="AJ15" i="3"/>
  <c r="N15" i="3"/>
  <c r="S25" i="1" s="1"/>
  <c r="R15" i="3"/>
  <c r="V15" i="3"/>
  <c r="Z15" i="3"/>
  <c r="AD15" i="3"/>
  <c r="AH15" i="3"/>
  <c r="AL15" i="3"/>
  <c r="BR9" i="3"/>
  <c r="E43" i="4"/>
  <c r="E42" i="4"/>
  <c r="E49" i="4"/>
  <c r="O21" i="1" s="1"/>
  <c r="E40" i="4"/>
  <c r="J15" i="3"/>
  <c r="O25" i="1" s="1"/>
  <c r="BR14" i="3"/>
  <c r="O15" i="3"/>
  <c r="T25" i="1" s="1"/>
  <c r="S15" i="3"/>
  <c r="K15" i="3"/>
  <c r="P25" i="1" s="1"/>
  <c r="BR8" i="3"/>
  <c r="J22" i="1" l="1"/>
  <c r="T24" i="1" s="1"/>
  <c r="S24" i="1"/>
  <c r="U25" i="1"/>
  <c r="J41" i="2"/>
  <c r="J48" i="2" s="1"/>
  <c r="J21" i="2"/>
  <c r="J60" i="2" s="1"/>
  <c r="E59" i="2"/>
  <c r="F9" i="2"/>
  <c r="G18" i="4"/>
  <c r="F6" i="2"/>
  <c r="O8" i="2" s="1"/>
  <c r="F15" i="2"/>
  <c r="G18" i="2" s="1"/>
  <c r="P6" i="2" s="1"/>
  <c r="R24" i="1"/>
  <c r="U24" i="1" s="1"/>
  <c r="F43" i="4"/>
  <c r="G43" i="4" s="1"/>
  <c r="BR15" i="3"/>
  <c r="G44" i="4"/>
  <c r="F19" i="4"/>
  <c r="F40" i="4"/>
  <c r="F49" i="4"/>
  <c r="P21" i="1" s="1"/>
  <c r="F42" i="4"/>
  <c r="D16" i="1"/>
  <c r="D17" i="1" s="1"/>
  <c r="N23" i="1" s="1"/>
  <c r="G12" i="2" l="1"/>
  <c r="O7" i="2"/>
  <c r="O6" i="2"/>
  <c r="P23" i="1"/>
  <c r="O23" i="1"/>
  <c r="H18" i="4"/>
  <c r="G6" i="2"/>
  <c r="F59" i="2"/>
  <c r="G9" i="2"/>
  <c r="G42" i="4"/>
  <c r="G19" i="4"/>
  <c r="G49" i="4"/>
  <c r="Q21" i="1" s="1"/>
  <c r="G40" i="4"/>
  <c r="H43" i="4"/>
  <c r="I43" i="4" s="1"/>
  <c r="J43" i="4" s="1"/>
  <c r="H44" i="4"/>
  <c r="I44" i="4" s="1"/>
  <c r="J44" i="4" s="1"/>
  <c r="E51" i="2"/>
  <c r="F51" i="2"/>
  <c r="Q23" i="1" l="1"/>
  <c r="P9" i="2"/>
  <c r="H12" i="2"/>
  <c r="P8" i="2"/>
  <c r="G15" i="2"/>
  <c r="H18" i="2" s="1"/>
  <c r="Q7" i="2" s="1"/>
  <c r="H6" i="2"/>
  <c r="Q10" i="2" s="1"/>
  <c r="I18" i="4"/>
  <c r="J18" i="4" s="1"/>
  <c r="J19" i="4" s="1"/>
  <c r="H19" i="4"/>
  <c r="G59" i="2"/>
  <c r="H9" i="2"/>
  <c r="H49" i="4"/>
  <c r="H42" i="4"/>
  <c r="I42" i="4" s="1"/>
  <c r="J42" i="4" s="1"/>
  <c r="H40" i="4"/>
  <c r="I40" i="4" s="1"/>
  <c r="R21" i="1" l="1"/>
  <c r="I49" i="4"/>
  <c r="J40" i="4"/>
  <c r="H15" i="2"/>
  <c r="I18" i="2" s="1"/>
  <c r="I45" i="2" s="1"/>
  <c r="I52" i="2" s="1"/>
  <c r="P7" i="2"/>
  <c r="I12" i="2"/>
  <c r="R23" i="1"/>
  <c r="I9" i="2"/>
  <c r="R10" i="2" s="1"/>
  <c r="H59" i="2"/>
  <c r="I6" i="2"/>
  <c r="R11" i="2" s="1"/>
  <c r="I19" i="4"/>
  <c r="C50" i="2"/>
  <c r="C33" i="2"/>
  <c r="B35" i="2"/>
  <c r="C35" i="2"/>
  <c r="C36" i="2"/>
  <c r="B38" i="2"/>
  <c r="C38" i="2"/>
  <c r="C39" i="2"/>
  <c r="B41" i="2"/>
  <c r="C41" i="2"/>
  <c r="C44" i="2" s="1"/>
  <c r="C42" i="2"/>
  <c r="C45" i="2" s="1"/>
  <c r="B48" i="2"/>
  <c r="C48" i="2"/>
  <c r="C49" i="2"/>
  <c r="C32" i="2"/>
  <c r="B32" i="2"/>
  <c r="D41" i="2"/>
  <c r="H4" i="2"/>
  <c r="E4" i="2"/>
  <c r="F4" i="2"/>
  <c r="G4" i="2"/>
  <c r="D4" i="2"/>
  <c r="J49" i="4" l="1"/>
  <c r="T21" i="1" s="1"/>
  <c r="S21" i="1"/>
  <c r="U21" i="1"/>
  <c r="R8" i="2"/>
  <c r="J9" i="2"/>
  <c r="I33" i="2"/>
  <c r="S23" i="1"/>
  <c r="I59" i="2"/>
  <c r="I61" i="2" s="1"/>
  <c r="S22" i="1" s="1"/>
  <c r="I39" i="2"/>
  <c r="I50" i="2" s="1"/>
  <c r="J12" i="2"/>
  <c r="I36" i="2"/>
  <c r="J6" i="2"/>
  <c r="I15" i="2"/>
  <c r="R9" i="2" s="1"/>
  <c r="D21" i="2"/>
  <c r="D60" i="2" s="1"/>
  <c r="D20" i="2"/>
  <c r="D33" i="2"/>
  <c r="D42" i="2"/>
  <c r="D22" i="2"/>
  <c r="D39" i="2"/>
  <c r="E38" i="2"/>
  <c r="E39" i="2"/>
  <c r="D38" i="2"/>
  <c r="D35" i="2"/>
  <c r="D36" i="2"/>
  <c r="H32" i="2"/>
  <c r="G32" i="2"/>
  <c r="I20" i="2" l="1"/>
  <c r="S16" i="1" s="1"/>
  <c r="S12" i="2"/>
  <c r="T23" i="1"/>
  <c r="U23" i="1" s="1"/>
  <c r="J15" i="2"/>
  <c r="J42" i="2" s="1"/>
  <c r="S11" i="2"/>
  <c r="J18" i="2"/>
  <c r="I42" i="2"/>
  <c r="I49" i="2" s="1"/>
  <c r="I53" i="2" s="1"/>
  <c r="S15" i="1" s="1"/>
  <c r="S17" i="1" s="1"/>
  <c r="J36" i="2"/>
  <c r="J33" i="2"/>
  <c r="J59" i="2"/>
  <c r="J61" i="2" s="1"/>
  <c r="T22" i="1" s="1"/>
  <c r="J39" i="2"/>
  <c r="J50" i="2" s="1"/>
  <c r="I22" i="2"/>
  <c r="D50" i="2"/>
  <c r="D49" i="2"/>
  <c r="E21" i="2"/>
  <c r="E60" i="2" s="1"/>
  <c r="E20" i="2"/>
  <c r="O16" i="1" s="1"/>
  <c r="D48" i="2"/>
  <c r="H33" i="2"/>
  <c r="E36" i="2"/>
  <c r="E33" i="2"/>
  <c r="F33" i="2"/>
  <c r="F32" i="2"/>
  <c r="G33" i="2"/>
  <c r="G36" i="2"/>
  <c r="F36" i="2"/>
  <c r="E22" i="2"/>
  <c r="E35" i="2"/>
  <c r="F35" i="2"/>
  <c r="E32" i="2"/>
  <c r="F39" i="2"/>
  <c r="N16" i="1"/>
  <c r="E50" i="2"/>
  <c r="E41" i="2"/>
  <c r="H35" i="2"/>
  <c r="E42" i="2"/>
  <c r="J45" i="2" l="1"/>
  <c r="J52" i="2" s="1"/>
  <c r="S9" i="2"/>
  <c r="S10" i="2"/>
  <c r="S30" i="1"/>
  <c r="S31" i="1" s="1"/>
  <c r="J22" i="2"/>
  <c r="J20" i="2"/>
  <c r="T16" i="1" s="1"/>
  <c r="J49" i="2"/>
  <c r="D53" i="2"/>
  <c r="G35" i="2"/>
  <c r="Q9" i="2"/>
  <c r="H36" i="2"/>
  <c r="G39" i="2"/>
  <c r="H39" i="2"/>
  <c r="H45" i="2"/>
  <c r="H52" i="2" s="1"/>
  <c r="F38" i="2"/>
  <c r="F50" i="2" s="1"/>
  <c r="G38" i="2"/>
  <c r="E49" i="2"/>
  <c r="E48" i="2"/>
  <c r="H38" i="2"/>
  <c r="J53" i="2" l="1"/>
  <c r="T15" i="1" s="1"/>
  <c r="T17" i="1" s="1"/>
  <c r="F42" i="2"/>
  <c r="F49" i="2" s="1"/>
  <c r="G45" i="2"/>
  <c r="G52" i="2" s="1"/>
  <c r="E53" i="2"/>
  <c r="O15" i="1" s="1"/>
  <c r="O17" i="1" s="1"/>
  <c r="F21" i="2"/>
  <c r="F60" i="2" s="1"/>
  <c r="F20" i="2"/>
  <c r="P16" i="1" s="1"/>
  <c r="F22" i="2"/>
  <c r="G22" i="2"/>
  <c r="G42" i="2"/>
  <c r="H22" i="2"/>
  <c r="H42" i="2"/>
  <c r="F41" i="2"/>
  <c r="F48" i="2" s="1"/>
  <c r="N15" i="1"/>
  <c r="Q8" i="2"/>
  <c r="H50" i="2"/>
  <c r="G50" i="2"/>
  <c r="T30" i="1" l="1"/>
  <c r="T31" i="1" s="1"/>
  <c r="N17" i="1"/>
  <c r="G21" i="2"/>
  <c r="G20" i="2"/>
  <c r="Q16" i="1" s="1"/>
  <c r="F53" i="2"/>
  <c r="P15" i="1" s="1"/>
  <c r="P17" i="1" s="1"/>
  <c r="G44" i="2"/>
  <c r="G51" i="2" s="1"/>
  <c r="G41" i="2"/>
  <c r="G48" i="2" s="1"/>
  <c r="G49" i="2"/>
  <c r="H41" i="2"/>
  <c r="H21" i="2" l="1"/>
  <c r="H20" i="2"/>
  <c r="R16" i="1" s="1"/>
  <c r="G53" i="2"/>
  <c r="Q15" i="1" s="1"/>
  <c r="Q17" i="1" s="1"/>
  <c r="H44" i="2"/>
  <c r="H51" i="2" s="1"/>
  <c r="H49" i="2"/>
  <c r="H48" i="2"/>
  <c r="H53" i="2" l="1"/>
  <c r="R15" i="1" s="1"/>
  <c r="R17" i="1" l="1"/>
  <c r="U15" i="1"/>
  <c r="U17" i="1" s="1"/>
  <c r="G60" i="2"/>
  <c r="H60" i="2" l="1"/>
  <c r="F19" i="1" l="1"/>
  <c r="G19" i="1" s="1"/>
  <c r="H19" i="1" l="1"/>
  <c r="I19" i="1" s="1"/>
  <c r="D20" i="1"/>
  <c r="J19" i="1" l="1"/>
  <c r="E20" i="1"/>
  <c r="X18" i="1"/>
  <c r="M30" i="1"/>
  <c r="R9" i="1"/>
  <c r="R44" i="1" s="1"/>
  <c r="N9" i="1"/>
  <c r="N44" i="1" s="1"/>
  <c r="O9" i="1"/>
  <c r="O44" i="1" s="1"/>
  <c r="P9" i="1"/>
  <c r="P44" i="1" s="1"/>
  <c r="Q9" i="1"/>
  <c r="Q44" i="1" s="1"/>
  <c r="M9" i="1"/>
  <c r="M44" i="1" s="1"/>
  <c r="E61" i="2"/>
  <c r="O22" i="1" s="1"/>
  <c r="F61" i="2"/>
  <c r="P22" i="1" s="1"/>
  <c r="G61" i="2"/>
  <c r="Q22" i="1" s="1"/>
  <c r="H61" i="2"/>
  <c r="R22" i="1" s="1"/>
  <c r="S20" i="1" l="1"/>
  <c r="S27" i="1" s="1"/>
  <c r="S29" i="1" s="1"/>
  <c r="S33" i="1" s="1"/>
  <c r="T20" i="1"/>
  <c r="T27" i="1" s="1"/>
  <c r="T29" i="1" s="1"/>
  <c r="T33" i="1" s="1"/>
  <c r="M20" i="1"/>
  <c r="N20" i="1"/>
  <c r="O20" i="1"/>
  <c r="P20" i="1"/>
  <c r="Q20" i="1"/>
  <c r="R20" i="1"/>
  <c r="F20" i="1"/>
  <c r="D61" i="2"/>
  <c r="N22" i="1" s="1"/>
  <c r="U22" i="1" s="1"/>
  <c r="M27" i="1"/>
  <c r="M29" i="1" s="1"/>
  <c r="M33" i="1" s="1"/>
  <c r="U20" i="1" l="1"/>
  <c r="U27" i="1" s="1"/>
  <c r="U29" i="1" s="1"/>
  <c r="N27" i="1"/>
  <c r="N29" i="1" s="1"/>
  <c r="N33" i="1" s="1"/>
  <c r="G20" i="1"/>
  <c r="M43" i="1"/>
  <c r="O27" i="1"/>
  <c r="H20" i="1" l="1"/>
  <c r="I20" i="1" s="1"/>
  <c r="J20" i="1" s="1"/>
  <c r="N43" i="1"/>
  <c r="O29" i="1"/>
  <c r="O33" i="1" s="1"/>
  <c r="N30" i="1"/>
  <c r="O43" i="1" l="1"/>
  <c r="N31" i="1"/>
  <c r="O30" i="1"/>
  <c r="O31" i="1" s="1"/>
  <c r="P27" i="1"/>
  <c r="P29" i="1" s="1"/>
  <c r="P30" i="1" l="1"/>
  <c r="P33" i="1"/>
  <c r="Q27" i="1"/>
  <c r="Q29" i="1" s="1"/>
  <c r="Q33" i="1" s="1"/>
  <c r="P31" i="1" l="1"/>
  <c r="Q43" i="1"/>
  <c r="P43" i="1"/>
  <c r="Q30" i="1"/>
  <c r="Q31" i="1" s="1"/>
  <c r="R27" i="1"/>
  <c r="R29" i="1" s="1"/>
  <c r="R33" i="1" l="1"/>
  <c r="R30" i="1"/>
  <c r="R31" i="1" s="1"/>
  <c r="S43" i="1" l="1"/>
  <c r="T43" i="1"/>
  <c r="M39" i="1"/>
  <c r="M40" i="1"/>
  <c r="U33" i="1"/>
  <c r="R43" i="1"/>
  <c r="M41" i="1" s="1"/>
  <c r="U30" i="1"/>
  <c r="U31" i="1" s="1"/>
</calcChain>
</file>

<file path=xl/comments1.xml><?xml version="1.0" encoding="utf-8"?>
<comments xmlns="http://schemas.openxmlformats.org/spreadsheetml/2006/main">
  <authors>
    <author>Allard A  Mrs (Finance)</author>
  </authors>
  <commentList>
    <comment ref="H34" authorId="0" shapeId="0">
      <text>
        <r>
          <rPr>
            <sz val="9"/>
            <color indexed="81"/>
            <rFont val="Tahoma"/>
            <family val="2"/>
          </rPr>
          <t xml:space="preserve">Enter fee as at 16/17 as this will be inflated during the appropriate years
</t>
        </r>
      </text>
    </comment>
    <comment ref="H35" authorId="0" shapeId="0">
      <text>
        <r>
          <rPr>
            <sz val="9"/>
            <color indexed="81"/>
            <rFont val="Tahoma"/>
            <family val="2"/>
          </rPr>
          <t xml:space="preserve">Enter fee as at 16/17 as this will be inflated during the appropriate years
</t>
        </r>
      </text>
    </comment>
    <comment ref="B57" authorId="0" shapeId="0">
      <text>
        <r>
          <rPr>
            <sz val="9"/>
            <color indexed="81"/>
            <rFont val="Tahoma"/>
            <family val="2"/>
          </rPr>
          <t>As part of the Competition and Markets Authority (CMA) guidance on consumer law in higher education, it is now a requirement for students to have information about courses and their costs up front during their decision making. This includes additional course costs not covered by the tuition fee, for example: books, field trips, equipment, travel to placements,  materials and studio hire.
Please include these here i.e. if uniforms at £10 per year, please enter £10 in each of the appropriate years 
This information will be published on the University website</t>
        </r>
      </text>
    </comment>
  </commentList>
</comments>
</file>

<file path=xl/comments2.xml><?xml version="1.0" encoding="utf-8"?>
<comments xmlns="http://schemas.openxmlformats.org/spreadsheetml/2006/main">
  <authors>
    <author>Allard A  Mrs (Finance)</author>
    <author>Angela Allard</author>
  </authors>
  <commentList>
    <comment ref="D19" authorId="0" shapeId="0">
      <text>
        <r>
          <rPr>
            <b/>
            <sz val="9"/>
            <color indexed="81"/>
            <rFont val="Tahoma"/>
            <family val="2"/>
          </rPr>
          <t>Allard A  Mrs (Finance):</t>
        </r>
        <r>
          <rPr>
            <sz val="9"/>
            <color indexed="81"/>
            <rFont val="Tahoma"/>
            <family val="2"/>
          </rPr>
          <t xml:space="preserve">
Pension increase 2%pts on 50% of staff population (AA est needs checking)</t>
        </r>
      </text>
    </comment>
    <comment ref="M35" authorId="1" shapeId="0">
      <text>
        <r>
          <rPr>
            <sz val="9"/>
            <color indexed="81"/>
            <rFont val="Tahoma"/>
            <family val="2"/>
          </rPr>
          <t>Possible link to UG profitabilities as a future development</t>
        </r>
      </text>
    </comment>
  </commentList>
</comments>
</file>

<file path=xl/comments3.xml><?xml version="1.0" encoding="utf-8"?>
<comments xmlns="http://schemas.openxmlformats.org/spreadsheetml/2006/main">
  <authors>
    <author>Allard A  Mrs (Finance)</author>
  </authors>
  <commentList>
    <comment ref="C60" authorId="0" shapeId="0">
      <text>
        <r>
          <rPr>
            <sz val="9"/>
            <color indexed="81"/>
            <rFont val="Tahoma"/>
            <family val="2"/>
          </rPr>
          <t>H/EU only</t>
        </r>
      </text>
    </comment>
  </commentList>
</comments>
</file>

<file path=xl/sharedStrings.xml><?xml version="1.0" encoding="utf-8"?>
<sst xmlns="http://schemas.openxmlformats.org/spreadsheetml/2006/main" count="387" uniqueCount="275">
  <si>
    <t>Student Numbers</t>
  </si>
  <si>
    <t>Yr 1</t>
  </si>
  <si>
    <t>Yr 2</t>
  </si>
  <si>
    <t>Yr 3</t>
  </si>
  <si>
    <t>Yr 4</t>
  </si>
  <si>
    <t>Yr 5</t>
  </si>
  <si>
    <t>Mode of study</t>
  </si>
  <si>
    <t>Income</t>
  </si>
  <si>
    <t>H/EU</t>
  </si>
  <si>
    <t>Total</t>
  </si>
  <si>
    <t>Professor</t>
  </si>
  <si>
    <t>Lecturer</t>
  </si>
  <si>
    <t>Tutor</t>
  </si>
  <si>
    <t>Yr 0</t>
  </si>
  <si>
    <t>Academic Resource</t>
  </si>
  <si>
    <t>Programme term</t>
  </si>
  <si>
    <t>%age of Agency students</t>
  </si>
  <si>
    <t>Input field</t>
  </si>
  <si>
    <t>Tuition Fee Income</t>
  </si>
  <si>
    <t>Expenditure</t>
  </si>
  <si>
    <t>Staff Establishment</t>
  </si>
  <si>
    <t>Lists</t>
  </si>
  <si>
    <t>Agency commissions</t>
  </si>
  <si>
    <t>Total Expenditure</t>
  </si>
  <si>
    <t>Contribution</t>
  </si>
  <si>
    <t>Assumption fixed</t>
  </si>
  <si>
    <t>Academic Department costs</t>
  </si>
  <si>
    <t>Cashflow</t>
  </si>
  <si>
    <t>IRR</t>
  </si>
  <si>
    <t>Payback</t>
  </si>
  <si>
    <t>Payback calculator</t>
  </si>
  <si>
    <t>NPV 6%</t>
  </si>
  <si>
    <t>Payback year</t>
  </si>
  <si>
    <t>£k</t>
  </si>
  <si>
    <t>Associate</t>
  </si>
  <si>
    <t>FTE on programme</t>
  </si>
  <si>
    <t>Financial Appraisal</t>
  </si>
  <si>
    <t>Calculation field</t>
  </si>
  <si>
    <t>Agency Commissions (Yr 1)</t>
  </si>
  <si>
    <t>Faculty</t>
  </si>
  <si>
    <t>FHMS</t>
  </si>
  <si>
    <t>FEPS</t>
  </si>
  <si>
    <t>Department</t>
  </si>
  <si>
    <t>Proposed Programme</t>
  </si>
  <si>
    <t>Depreciation</t>
  </si>
  <si>
    <t>General Inflation</t>
  </si>
  <si>
    <t>Cumulative general inflation</t>
  </si>
  <si>
    <t>Staff Inflation</t>
  </si>
  <si>
    <t>Cumulative staff inflation</t>
  </si>
  <si>
    <t>Equipment</t>
  </si>
  <si>
    <t>Incremental Income &amp; Expenditure</t>
  </si>
  <si>
    <t>University overhead</t>
  </si>
  <si>
    <t>Assumption that all relevant costs are covered within current budgets</t>
  </si>
  <si>
    <t>Contribution %age</t>
  </si>
  <si>
    <t>Contribution acceptable</t>
  </si>
  <si>
    <t>Business Finance Manager</t>
  </si>
  <si>
    <t>Name</t>
  </si>
  <si>
    <t>Date</t>
  </si>
  <si>
    <t>15/16</t>
  </si>
  <si>
    <t>16/17</t>
  </si>
  <si>
    <t>18/19</t>
  </si>
  <si>
    <t>19/20</t>
  </si>
  <si>
    <t>17/18</t>
  </si>
  <si>
    <t>Bursaries</t>
  </si>
  <si>
    <r>
      <t>Scholarships, Bursaries &amp; Commissions</t>
    </r>
    <r>
      <rPr>
        <i/>
        <u/>
        <sz val="11"/>
        <color theme="1"/>
        <rFont val="Calibri"/>
        <family val="2"/>
        <scheme val="minor"/>
      </rPr>
      <t xml:space="preserve"> [requires annual updates]</t>
    </r>
  </si>
  <si>
    <t>FT (3 years)</t>
  </si>
  <si>
    <t>PTP</t>
  </si>
  <si>
    <t>Int</t>
  </si>
  <si>
    <t>International (Int)</t>
  </si>
  <si>
    <t>International £</t>
  </si>
  <si>
    <t>Intake</t>
  </si>
  <si>
    <t>International</t>
  </si>
  <si>
    <t>Fee Inflation</t>
  </si>
  <si>
    <t>Fees</t>
  </si>
  <si>
    <t>Scholarships &amp; Bursaries</t>
  </si>
  <si>
    <t>Workings Page</t>
  </si>
  <si>
    <t>Student Population</t>
  </si>
  <si>
    <t>Scholarships</t>
  </si>
  <si>
    <t>* Assume 100% profession from PTP to Yr3</t>
  </si>
  <si>
    <t>Ex PTP</t>
  </si>
  <si>
    <t>Contribution Target</t>
  </si>
  <si>
    <t>M Level</t>
  </si>
  <si>
    <t>Progression</t>
  </si>
  <si>
    <t>Y</t>
  </si>
  <si>
    <t>20/21</t>
  </si>
  <si>
    <t>Capital Expenditure &amp; Depreciation Calculation - INPUT</t>
  </si>
  <si>
    <t>Estimated</t>
  </si>
  <si>
    <t xml:space="preserve">Asset Description </t>
  </si>
  <si>
    <t>Number of years</t>
  </si>
  <si>
    <t>Month capitalised</t>
  </si>
  <si>
    <t>£'000</t>
  </si>
  <si>
    <t>check</t>
  </si>
  <si>
    <t>Depn Year</t>
  </si>
  <si>
    <t>Financial App. Yr</t>
  </si>
  <si>
    <t>Building Structure</t>
  </si>
  <si>
    <t>Windows and Doors</t>
  </si>
  <si>
    <t>Services</t>
  </si>
  <si>
    <t>F&amp;F / Lab Refurb</t>
  </si>
  <si>
    <t>Refurbishment</t>
  </si>
  <si>
    <t>PCs &amp; Software</t>
  </si>
  <si>
    <r>
      <t xml:space="preserve">Enter capital spend in the financial year that it is completed in, by category, in the yellow cells above as </t>
    </r>
    <r>
      <rPr>
        <b/>
        <u/>
        <sz val="10"/>
        <rFont val="Arial"/>
        <family val="2"/>
      </rPr>
      <t>positive</t>
    </r>
    <r>
      <rPr>
        <b/>
        <sz val="10"/>
        <rFont val="Arial"/>
        <family val="2"/>
      </rPr>
      <t xml:space="preserve"> numbers</t>
    </r>
  </si>
  <si>
    <t>FY</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</si>
  <si>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</si>
  <si>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</si>
  <si>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</si>
  <si>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</si>
  <si>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</si>
  <si>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</si>
  <si>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</si>
  <si>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</si>
  <si>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</si>
  <si>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</si>
  <si>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</si>
  <si>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</si>
  <si>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</si>
  <si>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</si>
  <si>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</si>
  <si>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</si>
  <si>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</si>
  <si>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</si>
  <si>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</si>
  <si>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</si>
  <si>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</si>
  <si>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</si>
  <si>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</si>
  <si>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</si>
  <si>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</si>
  <si>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</si>
  <si>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</si>
  <si>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</si>
  <si>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</si>
  <si>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</si>
  <si>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</si>
  <si>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</si>
  <si>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</si>
  <si>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</si>
  <si>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</si>
  <si>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</si>
  <si>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</si>
  <si>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</si>
  <si>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</si>
  <si>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</si>
  <si>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</si>
  <si>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</si>
  <si>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</si>
  <si>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</si>
  <si>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</si>
  <si>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</si>
  <si>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</si>
  <si>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</si>
  <si>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Project code information required:</t>
  </si>
  <si>
    <t>Cost centre</t>
  </si>
  <si>
    <t>Principal Investigator</t>
  </si>
  <si>
    <t>VAT status</t>
  </si>
  <si>
    <t>Tax Code</t>
  </si>
  <si>
    <t xml:space="preserve">Month </t>
  </si>
  <si>
    <t>August</t>
  </si>
  <si>
    <t>September</t>
  </si>
  <si>
    <t>October</t>
  </si>
  <si>
    <t>November</t>
  </si>
  <si>
    <t>December</t>
  </si>
  <si>
    <t>January</t>
  </si>
  <si>
    <t>February</t>
  </si>
  <si>
    <t>March</t>
  </si>
  <si>
    <t>April</t>
  </si>
  <si>
    <t>May</t>
  </si>
  <si>
    <t>June</t>
  </si>
  <si>
    <t>July</t>
  </si>
  <si>
    <t>Cell Type</t>
  </si>
  <si>
    <r>
      <t xml:space="preserve">Input Assumptions - </t>
    </r>
    <r>
      <rPr>
        <b/>
        <u/>
        <sz val="12"/>
        <color indexed="10"/>
        <rFont val="Calibri"/>
        <family val="2"/>
      </rPr>
      <t>all incremental</t>
    </r>
  </si>
  <si>
    <t xml:space="preserve"> </t>
  </si>
  <si>
    <t>Inter Faculty Collaboration</t>
  </si>
  <si>
    <t xml:space="preserve">If Y, please adjust as necessary and seek </t>
  </si>
  <si>
    <t>New Staff Required</t>
  </si>
  <si>
    <t>New Equipment/Capital Investment £k*</t>
  </si>
  <si>
    <t>New Academic Department costs (NSR) £k*</t>
  </si>
  <si>
    <t>University Department Costs £k*</t>
  </si>
  <si>
    <t>* all expenditure to include VAT but exclude inflation</t>
  </si>
  <si>
    <t>Head of Department</t>
  </si>
  <si>
    <t>FASS</t>
  </si>
  <si>
    <t>N</t>
  </si>
  <si>
    <t>Please complete the "Capital Expenditure" sheet</t>
  </si>
  <si>
    <t>Bursaries (3 years)</t>
  </si>
  <si>
    <t>Chancellor's scholarship (1 year only)</t>
  </si>
  <si>
    <t>Years of study</t>
  </si>
  <si>
    <t>Professional Training Placement option [PTP]</t>
  </si>
  <si>
    <t>%age students opting for PTP</t>
  </si>
  <si>
    <t>Assumptions from Inputs sheet - all incremental</t>
  </si>
  <si>
    <t>Home/EU £</t>
  </si>
  <si>
    <t>Home/EU</t>
  </si>
  <si>
    <t>Professional Training Placement [PTP] £</t>
  </si>
  <si>
    <t>For Bursary calculation</t>
  </si>
  <si>
    <t>FT (Sandwich)</t>
  </si>
  <si>
    <t>Valery All Faculty Totalisers 24.06.15 15/16</t>
  </si>
  <si>
    <t>Assumption field (variable)</t>
  </si>
  <si>
    <t>Cohort - number of students</t>
  </si>
  <si>
    <t>Undergraduate Pre-validation Financial Business Case - INPUTS</t>
  </si>
  <si>
    <t>Undergraduate Pre-validation Financial Business Case - OUTPUTS</t>
  </si>
  <si>
    <t>Y0 £k</t>
  </si>
  <si>
    <t>New enrolments/intake only</t>
  </si>
  <si>
    <t>Service Teaching</t>
  </si>
  <si>
    <t>input from Faculty "providing" and enter FTE below</t>
  </si>
  <si>
    <t xml:space="preserve">(including those from other </t>
  </si>
  <si>
    <t>Faculties)</t>
  </si>
  <si>
    <t>Assumed Tutors</t>
  </si>
  <si>
    <t>Please specify</t>
  </si>
  <si>
    <t>Total Exceptional Costs</t>
  </si>
  <si>
    <t>Total Income</t>
  </si>
  <si>
    <t>M Level H/EU</t>
  </si>
  <si>
    <t>M Level Int</t>
  </si>
  <si>
    <t>Int Fee</t>
  </si>
  <si>
    <t>Cost Centre</t>
  </si>
  <si>
    <t>Price Group</t>
  </si>
  <si>
    <t>T-Grant</t>
  </si>
  <si>
    <t>D</t>
  </si>
  <si>
    <t>C2</t>
  </si>
  <si>
    <t>C1</t>
  </si>
  <si>
    <t>B</t>
  </si>
  <si>
    <t>A</t>
  </si>
  <si>
    <r>
      <t>T Grant</t>
    </r>
    <r>
      <rPr>
        <sz val="11"/>
        <color theme="1"/>
        <rFont val="Calibri"/>
        <family val="2"/>
      </rPr>
      <t xml:space="preserve"> (please select cost centre</t>
    </r>
  </si>
  <si>
    <t>T Grant *</t>
  </si>
  <si>
    <t>* Note: T Grant is received a year after the student commences study and the final year allowance is received the year</t>
  </si>
  <si>
    <t>after the student has left.</t>
  </si>
  <si>
    <t xml:space="preserve">where available from the list, </t>
  </si>
  <si>
    <t>otherwise leave blank)</t>
  </si>
  <si>
    <t>Provided by Oliver Adams 29.07.15</t>
  </si>
  <si>
    <t>T Grant is received by the University a year after a programmes starts and continues until the year after the final year student leaves</t>
  </si>
  <si>
    <t>Please specify providing department:</t>
  </si>
  <si>
    <t>Teaching Fellow</t>
  </si>
  <si>
    <t>Any programmes requiring capital expenditure will still require the appropriate approval from CPC/EBIT</t>
  </si>
  <si>
    <t>12481 Film Studies</t>
  </si>
  <si>
    <t>13220 Music</t>
  </si>
  <si>
    <t>13240 Dance, Film &amp; Theatre</t>
  </si>
  <si>
    <t>13260 Sound Recording</t>
  </si>
  <si>
    <t>12500 Guildford School of Acting</t>
  </si>
  <si>
    <t>10420 EE Teaching</t>
  </si>
  <si>
    <t>10440 Computing Science</t>
  </si>
  <si>
    <t>10460 Mathematics</t>
  </si>
  <si>
    <t>11263 Physics</t>
  </si>
  <si>
    <t>11220 Chemistry</t>
  </si>
  <si>
    <t>10150 Mechanical Engineering Sciences</t>
  </si>
  <si>
    <t>10151 Chemical Engineering</t>
  </si>
  <si>
    <t>10161 Civil Engineering</t>
  </si>
  <si>
    <t>10824 Biochemistry &amp; Physiology</t>
  </si>
  <si>
    <t>10825 Division of Nutritional Sciences</t>
  </si>
  <si>
    <t>10829 Microbial &amp; Cellular Sciences</t>
  </si>
  <si>
    <t>10830 Experimental Medicine</t>
  </si>
  <si>
    <t>10880 Veterinary Medicine</t>
  </si>
  <si>
    <t>Senior Lecturer</t>
  </si>
  <si>
    <t>academic year %age</t>
  </si>
  <si>
    <t>Yr1 to Yr2</t>
  </si>
  <si>
    <t>Yr2 to Yr3</t>
  </si>
  <si>
    <t>PTP to Yr3 100%</t>
  </si>
  <si>
    <r>
      <rPr>
        <u/>
        <sz val="11"/>
        <color theme="1"/>
        <rFont val="Calibri"/>
        <family val="2"/>
      </rPr>
      <t>Non-Progression</t>
    </r>
    <r>
      <rPr>
        <sz val="11"/>
        <color theme="1"/>
        <rFont val="Calibri"/>
        <family val="2"/>
        <scheme val="minor"/>
      </rPr>
      <t xml:space="preserve"> per</t>
    </r>
  </si>
  <si>
    <t>M ( ) (4  years)</t>
  </si>
  <si>
    <t xml:space="preserve">M Level </t>
  </si>
  <si>
    <r>
      <t xml:space="preserve">Avg Agency Commission per Int student £k </t>
    </r>
    <r>
      <rPr>
        <sz val="11"/>
        <color rgb="FFFF0000"/>
        <rFont val="Calibri"/>
        <family val="2"/>
      </rPr>
      <t xml:space="preserve"> (16/17)</t>
    </r>
  </si>
  <si>
    <t>Midpoint L6</t>
  </si>
  <si>
    <t>Midpoint L5</t>
  </si>
  <si>
    <t>Fixed Assumption</t>
  </si>
  <si>
    <t>Input Assumptions Reviewed and Approved</t>
  </si>
  <si>
    <t>Yr 6</t>
  </si>
  <si>
    <t>Yr 7</t>
  </si>
  <si>
    <t>21/22</t>
  </si>
  <si>
    <t>22/23</t>
  </si>
  <si>
    <t xml:space="preserve">Undergraduate Pre-validation Financial Business Case </t>
  </si>
  <si>
    <t>C</t>
  </si>
  <si>
    <t>£</t>
  </si>
  <si>
    <t>Exception</t>
  </si>
  <si>
    <t>Programme Tuition Fee Points</t>
  </si>
  <si>
    <t>Income &amp; Expenditure Reviewed and Approved</t>
  </si>
  <si>
    <t>CMA requirement</t>
  </si>
  <si>
    <t>23/24</t>
  </si>
  <si>
    <t>Mandatory Student Expenditure £</t>
  </si>
  <si>
    <t>Indicate here what the additional costs are for e.g. field trip £100, to be incurred by the student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</si>
</sst>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44" formatCode="_-&quot;£&quot;* #,##0.00_-;\-&quot;£&quot;* #,##0.00_-;_-&quot;£&quot;* &quot;-&quot;??_-;_-@_-"/>
    <numFmt numFmtId="43" formatCode="_-* #,##0.00_-;\-* #,##0.00_-;_-* &quot;-&quot;??_-;_-@_-"/>
    <numFmt numFmtId="164" formatCode="_-&quot;£&quot;* #,##0_-;\-&quot;£&quot;* #,##0_-;_-&quot;£&quot;* &quot;-&quot;??_-;_-@_-"/>
    <numFmt numFmtId="165" formatCode="_-* #,##0.0_-;\-* #,##0.0_-;_-* &quot;-&quot;??_-;_-@_-"/>
    <numFmt numFmtId="166" formatCode="_-* #,##0_-;\-* #,##0_-;_-* &quot;-&quot;??_-;_-@_-"/>
    <numFmt numFmtId="167" formatCode="#,##0;[Red]\(#,##0\)"/>
    <numFmt numFmtId="168" formatCode="0.0%"/>
  </numFmts>
  <fonts count="33" x14ac:knownFonts="1">
    <font>
      <sz val="11"/>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sz val="11"/>
      <name val="Calibri"/>
      <family val="2"/>
      <scheme val="minor"/>
    </font>
    <font>
      <sz val="9"/>
      <color indexed="81"/>
      <name val="Tahoma"/>
      <family val="2"/>
    </font>
    <font>
      <b/>
      <u/>
      <sz val="11"/>
      <color theme="1"/>
      <name val="Calibri"/>
      <family val="2"/>
      <scheme val="minor"/>
    </font>
    <font>
      <b/>
      <sz val="10"/>
      <name val="Arial"/>
      <family val="2"/>
    </font>
    <font>
      <i/>
      <sz val="11"/>
      <color theme="1"/>
      <name val="Calibri"/>
      <family val="2"/>
      <scheme val="minor"/>
    </font>
    <font>
      <i/>
      <sz val="11"/>
      <name val="Calibri"/>
      <family val="2"/>
      <scheme val="minor"/>
    </font>
    <font>
      <b/>
      <i/>
      <sz val="11"/>
      <color theme="1"/>
      <name val="Calibri"/>
      <family val="2"/>
      <scheme val="minor"/>
    </font>
    <font>
      <sz val="11"/>
      <color theme="1"/>
      <name val="Wingdings 2"/>
      <family val="1"/>
      <charset val="2"/>
    </font>
    <font>
      <sz val="11"/>
      <color theme="1"/>
      <name val="Calibri"/>
      <family val="2"/>
    </font>
    <font>
      <b/>
      <sz val="9"/>
      <color indexed="81"/>
      <name val="Tahoma"/>
      <family val="2"/>
    </font>
    <font>
      <b/>
      <sz val="11"/>
      <name val="Calibri"/>
      <family val="2"/>
      <scheme val="minor"/>
    </font>
    <font>
      <i/>
      <u/>
      <sz val="11"/>
      <color theme="1"/>
      <name val="Calibri"/>
      <family val="2"/>
      <scheme val="minor"/>
    </font>
    <font>
      <i/>
      <sz val="11"/>
      <color rgb="FF1903BD"/>
      <name val="Calibri"/>
      <family val="2"/>
      <scheme val="minor"/>
    </font>
    <font>
      <b/>
      <i/>
      <sz val="11"/>
      <color rgb="FF1903BD"/>
      <name val="Calibri"/>
      <family val="2"/>
      <scheme val="minor"/>
    </font>
    <font>
      <sz val="10"/>
      <name val="Arial"/>
      <family val="2"/>
    </font>
    <font>
      <b/>
      <sz val="14"/>
      <name val="Arial"/>
      <family val="2"/>
    </font>
    <font>
      <b/>
      <sz val="10"/>
      <color indexed="12"/>
      <name val="Arial"/>
      <family val="2"/>
    </font>
    <font>
      <b/>
      <u/>
      <sz val="10"/>
      <name val="Arial"/>
      <family val="2"/>
    </font>
    <font>
      <b/>
      <i/>
      <sz val="10"/>
      <color rgb="FF0070C0"/>
      <name val="Arial"/>
      <family val="2"/>
    </font>
    <font>
      <sz val="10"/>
      <color rgb="FF0070C0"/>
      <name val="Arial"/>
      <family val="2"/>
    </font>
    <font>
      <b/>
      <sz val="12"/>
      <color rgb="FFFF0000"/>
      <name val="Calibri"/>
      <family val="2"/>
      <scheme val="minor"/>
    </font>
    <font>
      <b/>
      <u/>
      <sz val="12"/>
      <color indexed="10"/>
      <name val="Calibri"/>
      <family val="2"/>
    </font>
    <font>
      <u/>
      <sz val="11"/>
      <color theme="1"/>
      <name val="Calibri"/>
      <family val="2"/>
      <scheme val="minor"/>
    </font>
    <font>
      <b/>
      <u/>
      <sz val="11"/>
      <name val="Calibri"/>
      <family val="2"/>
      <scheme val="minor"/>
    </font>
    <font>
      <u/>
      <sz val="11"/>
      <name val="Calibri"/>
      <family val="2"/>
      <scheme val="minor"/>
    </font>
    <font>
      <sz val="10"/>
      <color theme="1"/>
      <name val="Calibri"/>
      <family val="2"/>
      <scheme val="minor"/>
    </font>
    <font>
      <b/>
      <sz val="10"/>
      <color rgb="FFFF0000"/>
      <name val="Arial"/>
      <family val="2"/>
    </font>
    <font>
      <u/>
      <sz val="11"/>
      <color theme="1"/>
      <name val="Calibri"/>
      <family val="2"/>
    </font>
    <font>
      <sz val="11"/>
      <color rgb="FFFF0000"/>
      <name val="Calibri"/>
      <family val="2"/>
    </font>
  </fonts>
  <fills count="11">
    <fill>
      <patternFill patternType="none"/>
    </fill>
    <fill>
      <patternFill patternType="gray125"/>
    </fill>
    <fill>
      <patternFill patternType="solid">
        <fgColor rgb="FFFFC000"/>
        <bgColor indexed="64"/>
      </patternFill>
    </fill>
    <fill>
      <patternFill patternType="solid">
        <fgColor rgb="FFFFFF99"/>
        <bgColor indexed="64"/>
      </patternFill>
    </fill>
    <fill>
      <patternFill patternType="solid">
        <fgColor indexed="41"/>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59999389629810485"/>
        <bgColor indexed="64"/>
      </patternFill>
    </fill>
    <fill>
      <patternFill patternType="solid">
        <fgColor rgb="FFFFCC99"/>
        <bgColor indexed="64"/>
      </patternFill>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8" fillId="0" borderId="0"/>
  </cellStyleXfs>
  <cellXfs count="218">
    <xf numFmtId="0" fontId="0" fillId="0" borderId="0" xfId="0"/>
    <xf numFmtId="0" fontId="3" fillId="0" borderId="0" xfId="0" applyFont="1"/>
    <xf numFmtId="0" fontId="0" fillId="0" borderId="0" xfId="0" applyAlignment="1">
      <alignment horizontal="center"/>
    </xf>
    <xf numFmtId="0" fontId="4" fillId="0" borderId="0" xfId="0" applyFont="1"/>
    <xf numFmtId="0" fontId="3" fillId="0" borderId="0" xfId="0" applyFont="1" applyFill="1" applyBorder="1"/>
    <xf numFmtId="0" fontId="0" fillId="0" borderId="0" xfId="0" applyFill="1" applyAlignment="1">
      <alignment horizontal="center"/>
    </xf>
    <xf numFmtId="0" fontId="0" fillId="0" borderId="0" xfId="0" applyFill="1" applyBorder="1"/>
    <xf numFmtId="166" fontId="0" fillId="0" borderId="0" xfId="1" applyNumberFormat="1" applyFont="1"/>
    <xf numFmtId="0" fontId="6" fillId="0" borderId="0" xfId="0" applyFont="1"/>
    <xf numFmtId="0" fontId="0" fillId="0" borderId="2" xfId="0" applyBorder="1"/>
    <xf numFmtId="0" fontId="0" fillId="3" borderId="2" xfId="0" applyFill="1" applyBorder="1"/>
    <xf numFmtId="0" fontId="0" fillId="3" borderId="2" xfId="0" applyFill="1" applyBorder="1" applyAlignment="1">
      <alignment horizontal="right"/>
    </xf>
    <xf numFmtId="0" fontId="4" fillId="3" borderId="2" xfId="0" applyFont="1" applyFill="1" applyBorder="1"/>
    <xf numFmtId="0" fontId="3" fillId="0" borderId="2" xfId="0" applyFont="1" applyFill="1" applyBorder="1"/>
    <xf numFmtId="0" fontId="6" fillId="0" borderId="0" xfId="0" applyFont="1" applyAlignment="1">
      <alignment horizontal="left"/>
    </xf>
    <xf numFmtId="0" fontId="0" fillId="0" borderId="1" xfId="0" applyBorder="1"/>
    <xf numFmtId="0" fontId="0" fillId="0" borderId="0" xfId="0" applyBorder="1"/>
    <xf numFmtId="166" fontId="0" fillId="0" borderId="0" xfId="0" applyNumberFormat="1"/>
    <xf numFmtId="166" fontId="0" fillId="0" borderId="0" xfId="1" applyNumberFormat="1" applyFont="1" applyFill="1" applyBorder="1"/>
    <xf numFmtId="166" fontId="3" fillId="0" borderId="0" xfId="1" applyNumberFormat="1" applyFont="1"/>
    <xf numFmtId="166" fontId="3" fillId="0" borderId="3" xfId="1" applyNumberFormat="1" applyFont="1" applyBorder="1"/>
    <xf numFmtId="0" fontId="0" fillId="2" borderId="2" xfId="0" applyFill="1" applyBorder="1"/>
    <xf numFmtId="0" fontId="3" fillId="0" borderId="1" xfId="0" applyFont="1" applyBorder="1" applyAlignment="1">
      <alignment horizontal="center"/>
    </xf>
    <xf numFmtId="3" fontId="7" fillId="0" borderId="0" xfId="0" applyNumberFormat="1" applyFont="1" applyFill="1" applyBorder="1" applyAlignment="1">
      <alignment horizontal="center"/>
    </xf>
    <xf numFmtId="0" fontId="0" fillId="0" borderId="0" xfId="0" applyFont="1"/>
    <xf numFmtId="0" fontId="3" fillId="0" borderId="0" xfId="0" applyFont="1" applyFill="1" applyBorder="1" applyAlignment="1">
      <alignment horizontal="left"/>
    </xf>
    <xf numFmtId="0" fontId="8" fillId="0" borderId="0" xfId="0" applyFont="1"/>
    <xf numFmtId="167" fontId="8" fillId="0" borderId="0" xfId="0" applyNumberFormat="1" applyFont="1"/>
    <xf numFmtId="0" fontId="4" fillId="4" borderId="2" xfId="0" applyFont="1" applyFill="1" applyBorder="1" applyAlignment="1">
      <alignment horizontal="left"/>
    </xf>
    <xf numFmtId="9" fontId="9" fillId="4" borderId="2" xfId="3" applyNumberFormat="1" applyFont="1" applyFill="1" applyBorder="1" applyAlignment="1">
      <alignment horizontal="right"/>
    </xf>
    <xf numFmtId="0" fontId="9" fillId="4" borderId="4" xfId="0" applyFont="1" applyFill="1" applyBorder="1" applyAlignment="1">
      <alignment horizontal="left"/>
    </xf>
    <xf numFmtId="3" fontId="9" fillId="4" borderId="3" xfId="0" applyNumberFormat="1" applyFont="1" applyFill="1" applyBorder="1" applyAlignment="1">
      <alignment horizontal="center"/>
    </xf>
    <xf numFmtId="3" fontId="9" fillId="4" borderId="5" xfId="0" applyNumberFormat="1" applyFont="1" applyFill="1" applyBorder="1" applyAlignment="1">
      <alignment horizontal="center"/>
    </xf>
    <xf numFmtId="0" fontId="10" fillId="0" borderId="0" xfId="0" applyFont="1"/>
    <xf numFmtId="9" fontId="10" fillId="0" borderId="0" xfId="3" applyFont="1"/>
    <xf numFmtId="9" fontId="9" fillId="4" borderId="2" xfId="3" applyFont="1" applyFill="1" applyBorder="1" applyAlignment="1">
      <alignment horizontal="center"/>
    </xf>
    <xf numFmtId="3" fontId="9" fillId="4" borderId="2" xfId="0" applyNumberFormat="1" applyFont="1" applyFill="1" applyBorder="1" applyAlignment="1">
      <alignment horizontal="center"/>
    </xf>
    <xf numFmtId="0" fontId="11" fillId="0" borderId="0" xfId="0" applyFont="1" applyAlignment="1">
      <alignment horizontal="center"/>
    </xf>
    <xf numFmtId="0" fontId="0" fillId="3" borderId="6" xfId="0" applyFill="1" applyBorder="1"/>
    <xf numFmtId="0" fontId="0" fillId="3" borderId="7" xfId="0" applyFill="1" applyBorder="1"/>
    <xf numFmtId="0" fontId="0" fillId="3" borderId="8" xfId="0" applyFill="1" applyBorder="1"/>
    <xf numFmtId="0" fontId="0" fillId="3" borderId="1" xfId="0" applyFill="1" applyBorder="1"/>
    <xf numFmtId="0" fontId="0" fillId="3" borderId="4" xfId="0" applyFill="1" applyBorder="1"/>
    <xf numFmtId="0" fontId="0" fillId="3" borderId="3" xfId="0" applyFill="1" applyBorder="1"/>
    <xf numFmtId="0" fontId="0" fillId="3" borderId="5" xfId="0" applyFill="1" applyBorder="1"/>
    <xf numFmtId="10" fontId="0" fillId="0" borderId="2" xfId="0" applyNumberFormat="1" applyBorder="1"/>
    <xf numFmtId="9" fontId="9" fillId="4" borderId="9" xfId="3" applyNumberFormat="1" applyFont="1" applyFill="1" applyBorder="1" applyAlignment="1">
      <alignment horizontal="right"/>
    </xf>
    <xf numFmtId="10" fontId="9" fillId="4" borderId="9" xfId="3" applyNumberFormat="1" applyFont="1" applyFill="1" applyBorder="1" applyAlignment="1">
      <alignment horizontal="right"/>
    </xf>
    <xf numFmtId="10" fontId="12" fillId="0" borderId="2" xfId="0" applyNumberFormat="1" applyFont="1" applyBorder="1" applyAlignment="1">
      <alignment horizontal="right" vertical="center" wrapText="1"/>
    </xf>
    <xf numFmtId="10" fontId="0" fillId="0" borderId="2" xfId="0" applyNumberFormat="1" applyBorder="1" applyAlignment="1">
      <alignment horizontal="right"/>
    </xf>
    <xf numFmtId="0" fontId="14" fillId="0" borderId="0" xfId="0" applyFont="1"/>
    <xf numFmtId="0" fontId="4" fillId="0" borderId="1" xfId="0" applyFont="1" applyBorder="1"/>
    <xf numFmtId="0" fontId="3" fillId="0" borderId="10" xfId="0" applyFont="1" applyBorder="1"/>
    <xf numFmtId="0" fontId="0" fillId="0" borderId="11" xfId="0" applyBorder="1"/>
    <xf numFmtId="0" fontId="4" fillId="0" borderId="11" xfId="0" applyFont="1" applyBorder="1"/>
    <xf numFmtId="0" fontId="0" fillId="0" borderId="12" xfId="0" applyBorder="1"/>
    <xf numFmtId="0" fontId="0" fillId="0" borderId="13" xfId="0" applyBorder="1"/>
    <xf numFmtId="0" fontId="0" fillId="0" borderId="8" xfId="0" applyBorder="1"/>
    <xf numFmtId="0" fontId="0" fillId="0" borderId="14" xfId="0" applyBorder="1"/>
    <xf numFmtId="0" fontId="0" fillId="0" borderId="7" xfId="0" applyBorder="1"/>
    <xf numFmtId="0" fontId="3" fillId="0" borderId="0" xfId="0" applyFont="1" applyBorder="1"/>
    <xf numFmtId="0" fontId="14" fillId="0" borderId="0" xfId="0" applyFont="1" applyBorder="1"/>
    <xf numFmtId="0" fontId="3" fillId="0" borderId="13" xfId="0" applyFont="1" applyBorder="1"/>
    <xf numFmtId="0" fontId="3" fillId="0" borderId="0" xfId="0" applyFont="1" applyFill="1" applyBorder="1" applyAlignment="1">
      <alignment horizontal="center"/>
    </xf>
    <xf numFmtId="0" fontId="3" fillId="0" borderId="0" xfId="0" applyFont="1" applyBorder="1" applyAlignment="1">
      <alignment horizontal="center"/>
    </xf>
    <xf numFmtId="0" fontId="3" fillId="3" borderId="1" xfId="0" applyFont="1" applyFill="1" applyBorder="1" applyAlignment="1">
      <alignment horizontal="center"/>
    </xf>
    <xf numFmtId="166" fontId="0" fillId="0" borderId="14" xfId="1" applyNumberFormat="1" applyFont="1" applyFill="1" applyBorder="1"/>
    <xf numFmtId="166" fontId="0" fillId="0" borderId="10" xfId="1" applyNumberFormat="1" applyFont="1" applyFill="1" applyBorder="1"/>
    <xf numFmtId="166" fontId="0" fillId="0" borderId="11" xfId="1" applyNumberFormat="1" applyFont="1" applyFill="1" applyBorder="1"/>
    <xf numFmtId="166" fontId="0" fillId="0" borderId="13" xfId="1" applyNumberFormat="1" applyFont="1" applyFill="1" applyBorder="1"/>
    <xf numFmtId="9" fontId="4" fillId="3" borderId="2" xfId="0" applyNumberFormat="1" applyFont="1" applyFill="1" applyBorder="1" applyAlignment="1">
      <alignment horizontal="right"/>
    </xf>
    <xf numFmtId="0" fontId="0" fillId="0" borderId="0" xfId="0" applyAlignment="1">
      <alignment horizontal="right"/>
    </xf>
    <xf numFmtId="1" fontId="0" fillId="0" borderId="0" xfId="0" applyNumberFormat="1"/>
    <xf numFmtId="0" fontId="0" fillId="0" borderId="15" xfId="0" applyBorder="1"/>
    <xf numFmtId="0" fontId="0" fillId="0" borderId="16" xfId="0" applyBorder="1"/>
    <xf numFmtId="166" fontId="3" fillId="0" borderId="16" xfId="0" applyNumberFormat="1" applyFont="1" applyBorder="1"/>
    <xf numFmtId="0" fontId="16" fillId="0" borderId="0" xfId="0" applyFont="1"/>
    <xf numFmtId="166" fontId="16" fillId="0" borderId="1" xfId="1" applyNumberFormat="1" applyFont="1" applyBorder="1"/>
    <xf numFmtId="166" fontId="17" fillId="0" borderId="1" xfId="1" applyNumberFormat="1" applyFont="1" applyBorder="1"/>
    <xf numFmtId="0" fontId="3" fillId="0" borderId="16" xfId="0" applyFont="1" applyBorder="1"/>
    <xf numFmtId="0" fontId="10" fillId="0" borderId="0" xfId="0" applyFont="1" applyFill="1" applyBorder="1"/>
    <xf numFmtId="0" fontId="10" fillId="0" borderId="0" xfId="0" applyFont="1" applyBorder="1"/>
    <xf numFmtId="9" fontId="0" fillId="3" borderId="2" xfId="0" applyNumberFormat="1" applyFill="1" applyBorder="1" applyAlignment="1">
      <alignment horizontal="right"/>
    </xf>
    <xf numFmtId="164" fontId="0" fillId="3" borderId="2" xfId="2" applyNumberFormat="1" applyFont="1" applyFill="1" applyBorder="1" applyAlignment="1">
      <alignment horizontal="right"/>
    </xf>
    <xf numFmtId="0" fontId="7" fillId="5" borderId="0" xfId="4" applyFont="1" applyFill="1"/>
    <xf numFmtId="0" fontId="18" fillId="5" borderId="0" xfId="4" applyFill="1"/>
    <xf numFmtId="0" fontId="18" fillId="6" borderId="0" xfId="4" applyFill="1" applyBorder="1" applyAlignment="1">
      <alignment horizontal="center" wrapText="1"/>
    </xf>
    <xf numFmtId="0" fontId="18" fillId="6" borderId="19" xfId="4" applyFill="1" applyBorder="1"/>
    <xf numFmtId="0" fontId="18" fillId="5" borderId="0" xfId="4" applyFill="1" applyBorder="1"/>
    <xf numFmtId="0" fontId="18" fillId="7" borderId="10" xfId="4" applyFont="1" applyFill="1" applyBorder="1" applyAlignment="1">
      <alignment horizontal="center"/>
    </xf>
    <xf numFmtId="0" fontId="18" fillId="7" borderId="12" xfId="4" applyFont="1" applyFill="1" applyBorder="1" applyAlignment="1">
      <alignment horizontal="center"/>
    </xf>
    <xf numFmtId="0" fontId="18" fillId="7" borderId="6" xfId="4" applyFont="1" applyFill="1" applyBorder="1" applyAlignment="1">
      <alignment horizontal="center"/>
    </xf>
    <xf numFmtId="0" fontId="7" fillId="7" borderId="6" xfId="4" applyFont="1" applyFill="1" applyBorder="1" applyAlignment="1">
      <alignment horizontal="center"/>
    </xf>
    <xf numFmtId="0" fontId="18" fillId="5" borderId="6" xfId="4" applyFont="1" applyFill="1" applyBorder="1" applyAlignment="1">
      <alignment horizontal="center"/>
    </xf>
    <xf numFmtId="0" fontId="18" fillId="8" borderId="6" xfId="4" applyFont="1" applyFill="1" applyBorder="1" applyAlignment="1">
      <alignment horizontal="center"/>
    </xf>
    <xf numFmtId="0" fontId="18" fillId="7" borderId="6" xfId="4" applyFont="1" applyFill="1" applyBorder="1"/>
    <xf numFmtId="0" fontId="18" fillId="5" borderId="0" xfId="4" applyFont="1" applyFill="1" applyBorder="1" applyAlignment="1">
      <alignment horizontal="center"/>
    </xf>
    <xf numFmtId="0" fontId="18" fillId="5" borderId="0" xfId="4" applyFont="1" applyFill="1" applyBorder="1"/>
    <xf numFmtId="0" fontId="18" fillId="5" borderId="0" xfId="4" applyFont="1" applyFill="1"/>
    <xf numFmtId="0" fontId="7" fillId="7" borderId="7" xfId="4" applyFont="1" applyFill="1" applyBorder="1"/>
    <xf numFmtId="0" fontId="7" fillId="7" borderId="8" xfId="4" applyFont="1" applyFill="1" applyBorder="1"/>
    <xf numFmtId="0" fontId="7" fillId="7" borderId="9" xfId="4" applyFont="1" applyFill="1" applyBorder="1" applyAlignment="1">
      <alignment horizontal="center"/>
    </xf>
    <xf numFmtId="0" fontId="7" fillId="7" borderId="9" xfId="4" applyFont="1" applyFill="1" applyBorder="1" applyAlignment="1">
      <alignment horizontal="center" wrapText="1"/>
    </xf>
    <xf numFmtId="6" fontId="7" fillId="5" borderId="9" xfId="4" quotePrefix="1" applyNumberFormat="1" applyFont="1" applyFill="1" applyBorder="1" applyAlignment="1">
      <alignment horizontal="center"/>
    </xf>
    <xf numFmtId="0" fontId="7" fillId="5" borderId="9" xfId="4" applyFont="1" applyFill="1" applyBorder="1" applyAlignment="1">
      <alignment horizontal="center"/>
    </xf>
    <xf numFmtId="0" fontId="7" fillId="7" borderId="9" xfId="4" quotePrefix="1" applyFont="1" applyFill="1" applyBorder="1" applyAlignment="1">
      <alignment horizontal="center"/>
    </xf>
    <xf numFmtId="0" fontId="18" fillId="5" borderId="10" xfId="4" applyFont="1" applyFill="1" applyBorder="1" applyAlignment="1">
      <alignment horizontal="center"/>
    </xf>
    <xf numFmtId="0" fontId="18" fillId="5" borderId="11" xfId="4" applyFont="1" applyFill="1" applyBorder="1" applyAlignment="1">
      <alignment horizontal="center"/>
    </xf>
    <xf numFmtId="0" fontId="18" fillId="5" borderId="20" xfId="4" applyFont="1" applyFill="1" applyBorder="1" applyAlignment="1">
      <alignment horizontal="center"/>
    </xf>
    <xf numFmtId="0" fontId="18" fillId="5" borderId="0" xfId="4" applyFont="1" applyFill="1" applyBorder="1" applyAlignment="1">
      <alignment horizontal="left"/>
    </xf>
    <xf numFmtId="0" fontId="18" fillId="5" borderId="13" xfId="4" applyFont="1" applyFill="1" applyBorder="1"/>
    <xf numFmtId="0" fontId="18" fillId="3" borderId="20" xfId="4" applyFont="1" applyFill="1" applyBorder="1" applyAlignment="1">
      <alignment horizontal="center"/>
    </xf>
    <xf numFmtId="3" fontId="18" fillId="3" borderId="20" xfId="4" applyNumberFormat="1" applyFont="1" applyFill="1" applyBorder="1" applyAlignment="1">
      <alignment horizontal="right"/>
    </xf>
    <xf numFmtId="3" fontId="18" fillId="5" borderId="20" xfId="4" applyNumberFormat="1" applyFont="1" applyFill="1" applyBorder="1" applyAlignment="1">
      <alignment horizontal="center"/>
    </xf>
    <xf numFmtId="3" fontId="18" fillId="5" borderId="0" xfId="4" applyNumberFormat="1" applyFont="1" applyFill="1" applyBorder="1"/>
    <xf numFmtId="14" fontId="20" fillId="5" borderId="0" xfId="4" quotePrefix="1" applyNumberFormat="1" applyFont="1" applyFill="1" applyBorder="1" applyAlignment="1">
      <alignment horizontal="center"/>
    </xf>
    <xf numFmtId="0" fontId="18" fillId="5" borderId="13" xfId="4" applyFont="1" applyFill="1" applyBorder="1" applyAlignment="1">
      <alignment horizontal="left"/>
    </xf>
    <xf numFmtId="0" fontId="20" fillId="5" borderId="0" xfId="4" quotePrefix="1" applyFont="1" applyFill="1" applyBorder="1" applyAlignment="1">
      <alignment horizontal="center"/>
    </xf>
    <xf numFmtId="0" fontId="18" fillId="5" borderId="4" xfId="4" applyFont="1" applyFill="1" applyBorder="1"/>
    <xf numFmtId="0" fontId="20" fillId="5" borderId="5" xfId="4" quotePrefix="1" applyFont="1" applyFill="1" applyBorder="1" applyAlignment="1">
      <alignment horizontal="center"/>
    </xf>
    <xf numFmtId="0" fontId="18" fillId="5" borderId="2" xfId="4" applyFont="1" applyFill="1" applyBorder="1"/>
    <xf numFmtId="3" fontId="18" fillId="5" borderId="2" xfId="4" applyNumberFormat="1" applyFont="1" applyFill="1" applyBorder="1"/>
    <xf numFmtId="0" fontId="22" fillId="5" borderId="0" xfId="4" applyFont="1" applyFill="1"/>
    <xf numFmtId="0" fontId="23" fillId="5" borderId="0" xfId="4" applyFont="1" applyFill="1"/>
    <xf numFmtId="0" fontId="18" fillId="3" borderId="2" xfId="4" applyFill="1" applyBorder="1"/>
    <xf numFmtId="0" fontId="7" fillId="5" borderId="4" xfId="4" applyFont="1" applyFill="1" applyBorder="1"/>
    <xf numFmtId="0" fontId="18" fillId="5" borderId="5" xfId="4" applyFill="1" applyBorder="1"/>
    <xf numFmtId="0" fontId="18" fillId="5" borderId="10" xfId="4" applyFont="1" applyFill="1" applyBorder="1"/>
    <xf numFmtId="0" fontId="18" fillId="5" borderId="12" xfId="4" applyFill="1" applyBorder="1"/>
    <xf numFmtId="0" fontId="18" fillId="5" borderId="14" xfId="4" applyFill="1" applyBorder="1"/>
    <xf numFmtId="0" fontId="18" fillId="5" borderId="7" xfId="4" applyFont="1" applyFill="1" applyBorder="1"/>
    <xf numFmtId="0" fontId="18" fillId="5" borderId="8" xfId="4" applyFill="1" applyBorder="1"/>
    <xf numFmtId="0" fontId="4" fillId="0" borderId="0" xfId="0" applyFont="1" applyFill="1" applyBorder="1" applyAlignment="1">
      <alignment horizontal="left"/>
    </xf>
    <xf numFmtId="164" fontId="2" fillId="3" borderId="2" xfId="2" applyNumberFormat="1" applyFont="1" applyFill="1" applyBorder="1"/>
    <xf numFmtId="165" fontId="2" fillId="3" borderId="2" xfId="1" applyNumberFormat="1" applyFont="1" applyFill="1" applyBorder="1"/>
    <xf numFmtId="0" fontId="4" fillId="0" borderId="0" xfId="0" applyFont="1" applyBorder="1"/>
    <xf numFmtId="0" fontId="3" fillId="0" borderId="1" xfId="0" applyFont="1" applyBorder="1"/>
    <xf numFmtId="0" fontId="14" fillId="0" borderId="1" xfId="0" applyFont="1" applyBorder="1"/>
    <xf numFmtId="164" fontId="0" fillId="0" borderId="0" xfId="2" applyNumberFormat="1" applyFont="1" applyFill="1" applyBorder="1"/>
    <xf numFmtId="164" fontId="2" fillId="9" borderId="2" xfId="2" applyNumberFormat="1" applyFont="1" applyFill="1" applyBorder="1"/>
    <xf numFmtId="0" fontId="0" fillId="0" borderId="0" xfId="0" applyFill="1" applyAlignment="1">
      <alignment horizontal="right"/>
    </xf>
    <xf numFmtId="0" fontId="0" fillId="0" borderId="0" xfId="0" applyFill="1" applyBorder="1" applyAlignment="1">
      <alignment horizontal="right"/>
    </xf>
    <xf numFmtId="9" fontId="4" fillId="0" borderId="3" xfId="0" applyNumberFormat="1" applyFont="1" applyFill="1" applyBorder="1" applyAlignment="1">
      <alignment horizontal="right"/>
    </xf>
    <xf numFmtId="0" fontId="0" fillId="0" borderId="2" xfId="0" applyFill="1" applyBorder="1"/>
    <xf numFmtId="0" fontId="3" fillId="0" borderId="1" xfId="0" applyFont="1" applyFill="1" applyBorder="1" applyAlignment="1">
      <alignment horizontal="center"/>
    </xf>
    <xf numFmtId="0" fontId="4" fillId="0" borderId="2" xfId="0" applyFont="1" applyFill="1" applyBorder="1" applyAlignment="1">
      <alignment horizontal="right"/>
    </xf>
    <xf numFmtId="166" fontId="0" fillId="2" borderId="2" xfId="1" applyNumberFormat="1" applyFont="1" applyFill="1" applyBorder="1"/>
    <xf numFmtId="9" fontId="0" fillId="2" borderId="2" xfId="3" applyFont="1" applyFill="1" applyBorder="1"/>
    <xf numFmtId="0" fontId="0" fillId="0" borderId="0" xfId="0" applyAlignment="1">
      <alignment horizontal="centerContinuous"/>
    </xf>
    <xf numFmtId="0" fontId="0" fillId="0" borderId="0" xfId="0" applyAlignment="1">
      <alignment horizontal="centerContinuous" wrapText="1" shrinkToFit="1"/>
    </xf>
    <xf numFmtId="166" fontId="3" fillId="0" borderId="16" xfId="1" applyNumberFormat="1" applyFont="1" applyBorder="1"/>
    <xf numFmtId="0" fontId="0" fillId="0" borderId="0" xfId="0" applyFill="1" applyAlignment="1">
      <alignment horizontal="right" shrinkToFit="1"/>
    </xf>
    <xf numFmtId="1" fontId="10" fillId="0" borderId="0" xfId="0" applyNumberFormat="1" applyFont="1" applyBorder="1"/>
    <xf numFmtId="0" fontId="26" fillId="0" borderId="0" xfId="0" applyFont="1"/>
    <xf numFmtId="0" fontId="0" fillId="0" borderId="1" xfId="0" applyBorder="1" applyAlignment="1">
      <alignment horizontal="center"/>
    </xf>
    <xf numFmtId="0" fontId="27" fillId="0" borderId="0" xfId="0" applyFont="1" applyFill="1"/>
    <xf numFmtId="0" fontId="4" fillId="0" borderId="0" xfId="0" applyFont="1" applyFill="1"/>
    <xf numFmtId="0" fontId="28" fillId="0" borderId="0" xfId="0" applyFont="1" applyFill="1"/>
    <xf numFmtId="0" fontId="4" fillId="0" borderId="0" xfId="0" applyFont="1" applyFill="1" applyAlignment="1">
      <alignment horizontal="center"/>
    </xf>
    <xf numFmtId="0" fontId="4" fillId="0" borderId="0" xfId="0" applyFont="1" applyAlignment="1">
      <alignment horizontal="center"/>
    </xf>
    <xf numFmtId="0" fontId="4" fillId="0" borderId="0" xfId="0" applyFont="1" applyFill="1" applyBorder="1"/>
    <xf numFmtId="0" fontId="9" fillId="0" borderId="0" xfId="0" applyFont="1"/>
    <xf numFmtId="0" fontId="9" fillId="0" borderId="0" xfId="0" applyFont="1" applyFill="1"/>
    <xf numFmtId="9" fontId="4" fillId="2" borderId="2" xfId="0" applyNumberFormat="1" applyFont="1" applyFill="1" applyBorder="1" applyAlignment="1">
      <alignment horizontal="right"/>
    </xf>
    <xf numFmtId="166" fontId="0" fillId="0" borderId="1" xfId="1" applyNumberFormat="1" applyFont="1" applyBorder="1"/>
    <xf numFmtId="9" fontId="0" fillId="3" borderId="2" xfId="0" applyNumberFormat="1" applyFill="1" applyBorder="1"/>
    <xf numFmtId="164" fontId="0" fillId="9" borderId="2" xfId="2" applyNumberFormat="1" applyFont="1" applyFill="1" applyBorder="1"/>
    <xf numFmtId="0" fontId="4" fillId="0" borderId="0" xfId="0" applyFont="1" applyAlignment="1">
      <alignment shrinkToFit="1"/>
    </xf>
    <xf numFmtId="0" fontId="0" fillId="0" borderId="0" xfId="0" applyAlignment="1">
      <alignment horizontal="centerContinuous" shrinkToFit="1"/>
    </xf>
    <xf numFmtId="166" fontId="0" fillId="0" borderId="0" xfId="1" applyNumberFormat="1" applyFont="1" applyFill="1"/>
    <xf numFmtId="0" fontId="0" fillId="0" borderId="0" xfId="0" applyFont="1" applyAlignment="1">
      <alignment horizontal="right"/>
    </xf>
    <xf numFmtId="0" fontId="29" fillId="0" borderId="0" xfId="0" applyFont="1"/>
    <xf numFmtId="0" fontId="0" fillId="0" borderId="0" xfId="0" applyFont="1" applyFill="1" applyBorder="1" applyAlignment="1">
      <alignment horizontal="right"/>
    </xf>
    <xf numFmtId="165" fontId="2" fillId="3" borderId="5" xfId="1" applyNumberFormat="1" applyFont="1" applyFill="1" applyBorder="1"/>
    <xf numFmtId="0" fontId="0" fillId="0" borderId="6" xfId="0" applyBorder="1"/>
    <xf numFmtId="165" fontId="2" fillId="3" borderId="12" xfId="1" applyNumberFormat="1" applyFont="1" applyFill="1" applyBorder="1"/>
    <xf numFmtId="165" fontId="2" fillId="3" borderId="6" xfId="1" applyNumberFormat="1" applyFont="1" applyFill="1" applyBorder="1"/>
    <xf numFmtId="0" fontId="8" fillId="0" borderId="4" xfId="0" applyFont="1" applyBorder="1"/>
    <xf numFmtId="165" fontId="2" fillId="0" borderId="3" xfId="1" applyNumberFormat="1" applyFont="1" applyFill="1" applyBorder="1"/>
    <xf numFmtId="165" fontId="2" fillId="3" borderId="4" xfId="1" applyNumberFormat="1" applyFont="1" applyFill="1" applyBorder="1"/>
    <xf numFmtId="165" fontId="2" fillId="3" borderId="3" xfId="1" applyNumberFormat="1" applyFont="1" applyFill="1" applyBorder="1"/>
    <xf numFmtId="0" fontId="0" fillId="0" borderId="3" xfId="0" applyBorder="1" applyAlignment="1">
      <alignment horizontal="center"/>
    </xf>
    <xf numFmtId="0" fontId="30" fillId="5" borderId="0" xfId="4" applyFont="1" applyFill="1"/>
    <xf numFmtId="0" fontId="0" fillId="0" borderId="11" xfId="0" applyFill="1" applyBorder="1"/>
    <xf numFmtId="0" fontId="0" fillId="0" borderId="0" xfId="0" applyAlignment="1">
      <alignment horizontal="left"/>
    </xf>
    <xf numFmtId="9" fontId="0" fillId="0" borderId="0" xfId="0" applyNumberFormat="1" applyFill="1" applyBorder="1"/>
    <xf numFmtId="9" fontId="4" fillId="0" borderId="0" xfId="0" applyNumberFormat="1" applyFont="1" applyFill="1" applyBorder="1" applyAlignment="1">
      <alignment horizontal="right"/>
    </xf>
    <xf numFmtId="0" fontId="4" fillId="0" borderId="0" xfId="0" applyFont="1" applyFill="1" applyBorder="1" applyAlignment="1">
      <alignment horizontal="right"/>
    </xf>
    <xf numFmtId="9" fontId="0" fillId="0" borderId="0" xfId="0" applyNumberFormat="1" applyFill="1" applyBorder="1" applyAlignment="1">
      <alignment horizontal="right"/>
    </xf>
    <xf numFmtId="166" fontId="0" fillId="10" borderId="0" xfId="1" applyNumberFormat="1" applyFont="1" applyFill="1"/>
    <xf numFmtId="0" fontId="0" fillId="0" borderId="0" xfId="0" applyAlignment="1">
      <alignment wrapText="1"/>
    </xf>
    <xf numFmtId="168" fontId="0" fillId="9" borderId="2" xfId="0" applyNumberFormat="1" applyFill="1" applyBorder="1"/>
    <xf numFmtId="0" fontId="4" fillId="0" borderId="11" xfId="0" applyFont="1" applyFill="1" applyBorder="1"/>
    <xf numFmtId="0" fontId="26" fillId="0" borderId="0" xfId="0" applyFont="1" applyAlignment="1">
      <alignment horizontal="right" shrinkToFit="1"/>
    </xf>
    <xf numFmtId="0" fontId="0" fillId="0" borderId="0" xfId="0" applyFont="1" applyAlignment="1">
      <alignment horizontal="center" shrinkToFit="1"/>
    </xf>
    <xf numFmtId="0" fontId="0" fillId="0" borderId="0" xfId="0" applyBorder="1" applyAlignment="1">
      <alignment horizontal="right"/>
    </xf>
    <xf numFmtId="0" fontId="0" fillId="0" borderId="0" xfId="0" applyFill="1" applyBorder="1" applyAlignment="1">
      <alignment horizontal="right" shrinkToFit="1"/>
    </xf>
    <xf numFmtId="164" fontId="0" fillId="0" borderId="0" xfId="2" applyNumberFormat="1" applyFont="1" applyFill="1" applyBorder="1" applyAlignment="1">
      <alignment horizontal="right"/>
    </xf>
    <xf numFmtId="0" fontId="8" fillId="0" borderId="0" xfId="0" applyFont="1" applyBorder="1"/>
    <xf numFmtId="0" fontId="6" fillId="0" borderId="0" xfId="0" applyFont="1" applyBorder="1"/>
    <xf numFmtId="165" fontId="0" fillId="0" borderId="0" xfId="1" applyNumberFormat="1" applyFont="1" applyFill="1" applyBorder="1"/>
    <xf numFmtId="166" fontId="4" fillId="4" borderId="0" xfId="1" applyNumberFormat="1" applyFont="1" applyFill="1" applyBorder="1" applyAlignment="1">
      <alignment horizontal="left"/>
    </xf>
    <xf numFmtId="0" fontId="0" fillId="0" borderId="0" xfId="0" applyFont="1" applyBorder="1"/>
    <xf numFmtId="0" fontId="4" fillId="0" borderId="13" xfId="0" applyFont="1" applyFill="1" applyBorder="1"/>
    <xf numFmtId="0" fontId="0" fillId="9" borderId="2" xfId="0" applyFill="1" applyBorder="1"/>
    <xf numFmtId="0" fontId="4" fillId="0" borderId="2" xfId="0" applyFont="1" applyFill="1" applyBorder="1" applyAlignment="1">
      <alignment horizontal="left"/>
    </xf>
    <xf numFmtId="3" fontId="18" fillId="0" borderId="20" xfId="4" applyNumberFormat="1" applyFont="1" applyFill="1" applyBorder="1" applyAlignment="1">
      <alignment horizontal="right"/>
    </xf>
    <xf numFmtId="3" fontId="18" fillId="0" borderId="2" xfId="4" applyNumberFormat="1" applyFont="1" applyFill="1" applyBorder="1" applyAlignment="1">
      <alignment horizontal="right"/>
    </xf>
    <xf numFmtId="0" fontId="0" fillId="0" borderId="0" xfId="1" applyNumberFormat="1" applyFont="1" applyFill="1" applyBorder="1"/>
    <xf numFmtId="166" fontId="4" fillId="0" borderId="2" xfId="1" applyNumberFormat="1" applyFont="1" applyFill="1" applyBorder="1" applyAlignment="1">
      <alignment horizontal="left"/>
    </xf>
    <xf numFmtId="164" fontId="0" fillId="0" borderId="13" xfId="2" applyNumberFormat="1" applyFont="1" applyFill="1" applyBorder="1" applyAlignment="1">
      <alignment horizontal="right"/>
    </xf>
    <xf numFmtId="166" fontId="0" fillId="0" borderId="0" xfId="1" applyNumberFormat="1" applyFont="1" applyAlignment="1">
      <alignment horizontal="center"/>
    </xf>
    <xf numFmtId="0" fontId="24" fillId="0" borderId="3" xfId="0" applyFont="1" applyBorder="1" applyAlignment="1">
      <alignment horizontal="center"/>
    </xf>
    <xf numFmtId="0" fontId="19" fillId="6" borderId="17" xfId="4" applyFont="1" applyFill="1" applyBorder="1" applyAlignment="1">
      <alignment horizontal="center" wrapText="1"/>
    </xf>
    <xf numFmtId="0" fontId="18" fillId="6" borderId="18" xfId="4" applyFill="1" applyBorder="1" applyAlignment="1">
      <alignment horizontal="center" wrapText="1"/>
    </xf>
    <xf numFmtId="0" fontId="18" fillId="6" borderId="19" xfId="4" applyFill="1" applyBorder="1" applyAlignment="1">
      <alignment horizontal="center" wrapText="1"/>
    </xf>
    <xf numFmtId="0" fontId="3" fillId="0" borderId="3" xfId="0" applyFont="1" applyBorder="1" applyAlignment="1">
      <alignment horizontal="center"/>
    </xf>
    <xf numFmtId="0" fontId="8" fillId="0" borderId="0" xfId="0" applyFont="1" applyFill="1" applyBorder="1"/>
  </cellXfs>
  <cellStyles count="5">
    <cellStyle name="Comma" xfId="1" builtinId="3"/>
    <cellStyle name="Currency" xfId="2" builtinId="4"/>
    <cellStyle name="Normal" xfId="0" builtinId="0"/>
    <cellStyle name="Normal 2" xfId="4"/>
    <cellStyle name="Percent" xfId="3" builtinId="5"/>
  </cellStyles>
  <dxfs count="0"/>
  <tableStyles count="0" defaultTableStyle="TableStyleMedium2" defaultPivotStyle="PivotStyleLight16"/>
  <colors>
    <mruColors>
      <color rgb="FFFFFF99"/>
      <color rgb="FF00FFFF"/>
      <color rgb="FF1903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a0028\AppData\Local\Microsoft\Windows\Temporary%20Internet%20Files\Content.Outlook\0T6CNQ5J\PGT%20pre-validation%20template%20FINAL%2015-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ecure\SC01_secure\FP&amp;A\Student%20Journey\Registrar's%20Division\Budgets\15-16%20Valery\Scholarships%20&amp;%20Bursaries\Scholarships%20&amp;%20Bursaries%20v1%20(26.05.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pital Expenditure"/>
      <sheetName val="Output"/>
    </sheetNames>
    <sheetDataSet>
      <sheetData sheetId="0"/>
      <sheetData sheetId="1">
        <row r="20">
          <cell r="B20" t="str">
            <v>2014-15</v>
          </cell>
        </row>
        <row r="21">
          <cell r="B21" t="str">
            <v>2015-16</v>
          </cell>
        </row>
        <row r="22">
          <cell r="B22" t="str">
            <v>2016-17</v>
          </cell>
        </row>
        <row r="23">
          <cell r="B23" t="str">
            <v>2017-18</v>
          </cell>
        </row>
        <row r="24">
          <cell r="B24" t="str">
            <v>2018-19</v>
          </cell>
        </row>
        <row r="25">
          <cell r="B25" t="str">
            <v>2019-20</v>
          </cell>
        </row>
        <row r="26">
          <cell r="B26" t="str">
            <v>2020-21</v>
          </cell>
        </row>
        <row r="27">
          <cell r="B27" t="str">
            <v>2021-22</v>
          </cell>
        </row>
        <row r="28">
          <cell r="B28" t="str">
            <v>2022-23</v>
          </cell>
        </row>
        <row r="29">
          <cell r="B29" t="str">
            <v>2023-24</v>
          </cell>
        </row>
        <row r="30">
          <cell r="B30" t="str">
            <v>2024-25</v>
          </cell>
        </row>
        <row r="31">
          <cell r="B31" t="str">
            <v>2025-26</v>
          </cell>
        </row>
        <row r="32">
          <cell r="B32" t="str">
            <v>2026-27</v>
          </cell>
        </row>
        <row r="33">
          <cell r="B33" t="str">
            <v>2027-28</v>
          </cell>
        </row>
        <row r="34">
          <cell r="B34" t="str">
            <v>2028-29</v>
          </cell>
        </row>
        <row r="35">
          <cell r="B35" t="str">
            <v>2029-30</v>
          </cell>
        </row>
        <row r="36">
          <cell r="B36" t="str">
            <v>2030-31</v>
          </cell>
        </row>
        <row r="37">
          <cell r="B37" t="str">
            <v>2031-32</v>
          </cell>
        </row>
        <row r="38">
          <cell r="B38" t="str">
            <v>2032-33</v>
          </cell>
        </row>
        <row r="39">
          <cell r="B39" t="str">
            <v>2033-34</v>
          </cell>
        </row>
        <row r="40">
          <cell r="B40" t="str">
            <v>2034-35</v>
          </cell>
        </row>
        <row r="41">
          <cell r="B41" t="str">
            <v>2035-36</v>
          </cell>
        </row>
        <row r="42">
          <cell r="B42" t="str">
            <v>2036-37</v>
          </cell>
        </row>
        <row r="43">
          <cell r="B43" t="str">
            <v>2037-38</v>
          </cell>
        </row>
        <row r="44">
          <cell r="B44" t="str">
            <v>2038-39</v>
          </cell>
        </row>
        <row r="45">
          <cell r="B45" t="str">
            <v>2039-40</v>
          </cell>
        </row>
        <row r="46">
          <cell r="B46" t="str">
            <v>2040-41</v>
          </cell>
        </row>
        <row r="47">
          <cell r="B47" t="str">
            <v>2041-42</v>
          </cell>
        </row>
        <row r="48">
          <cell r="B48" t="str">
            <v>2042-43</v>
          </cell>
        </row>
        <row r="49">
          <cell r="B49" t="str">
            <v>2043-44</v>
          </cell>
        </row>
        <row r="50">
          <cell r="B50" t="str">
            <v>2044-45</v>
          </cell>
        </row>
        <row r="51">
          <cell r="B51" t="str">
            <v>2045-46</v>
          </cell>
        </row>
        <row r="52">
          <cell r="B52" t="str">
            <v>2046-47</v>
          </cell>
        </row>
        <row r="53">
          <cell r="B53" t="str">
            <v>2047-48</v>
          </cell>
        </row>
        <row r="54">
          <cell r="B54" t="str">
            <v>2048-49</v>
          </cell>
        </row>
        <row r="55">
          <cell r="B55" t="str">
            <v>2049-50</v>
          </cell>
        </row>
        <row r="56">
          <cell r="B56" t="str">
            <v>2050-51</v>
          </cell>
        </row>
        <row r="57">
          <cell r="B57" t="str">
            <v>2051-52</v>
          </cell>
        </row>
        <row r="58">
          <cell r="B58" t="str">
            <v>2052-53</v>
          </cell>
        </row>
        <row r="59">
          <cell r="B59" t="str">
            <v>2053-54</v>
          </cell>
        </row>
        <row r="60">
          <cell r="B60" t="str">
            <v>2054-55</v>
          </cell>
        </row>
        <row r="61">
          <cell r="B61" t="str">
            <v>2055-56</v>
          </cell>
        </row>
        <row r="62">
          <cell r="B62" t="str">
            <v>2056-57</v>
          </cell>
        </row>
        <row r="63">
          <cell r="B63" t="str">
            <v>2057-58</v>
          </cell>
        </row>
        <row r="64">
          <cell r="B64" t="str">
            <v>2058-59</v>
          </cell>
        </row>
        <row r="65">
          <cell r="B65" t="str">
            <v>2059-60</v>
          </cell>
        </row>
        <row r="66">
          <cell r="B66" t="str">
            <v>2060-61</v>
          </cell>
        </row>
        <row r="67">
          <cell r="B67" t="str">
            <v>2061-62</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udget"/>
      <sheetName val="Student Numbers"/>
      <sheetName val="SN comparison"/>
      <sheetName val="Chevening MBA"/>
      <sheetName val="Student Numbers from Workbooks"/>
      <sheetName val="International"/>
      <sheetName val="Bursaries Chart"/>
      <sheetName val="Scholarships Chart"/>
      <sheetName val="Chart Data"/>
      <sheetName val="Main Schem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2">
          <cell r="N12">
            <v>210.00000000000003</v>
          </cell>
        </row>
        <row r="13">
          <cell r="N13">
            <v>85.038826574633305</v>
          </cell>
        </row>
        <row r="18">
          <cell r="O18">
            <v>81.488218272013228</v>
          </cell>
        </row>
        <row r="23">
          <cell r="P23">
            <v>79.548022598870062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8"/>
  <sheetViews>
    <sheetView tabSelected="1" topLeftCell="A37" workbookViewId="0">
      <selection activeCell="Z57" sqref="Z57"/>
    </sheetView>
  </sheetViews>
  <sheetFormatPr defaultRowHeight="15" outlineLevelCol="1" x14ac:dyDescent="0.25"/>
  <cols>
    <col min="1" max="1" width="31.42578125" customWidth="1"/>
    <col min="2" max="2" width="16.5703125" customWidth="1"/>
    <col min="3" max="3" width="10.28515625" customWidth="1"/>
    <col min="6" max="6" width="9.140625" customWidth="1"/>
    <col min="8" max="8" width="9.140625" customWidth="1"/>
    <col min="9" max="9" width="9.85546875" style="3" customWidth="1"/>
    <col min="10" max="10" width="9.140625" style="135" customWidth="1"/>
    <col min="11" max="18" width="9.140625" style="3" hidden="1" customWidth="1" outlineLevel="1"/>
    <col min="19" max="19" width="9.140625" style="156" hidden="1" customWidth="1" outlineLevel="1"/>
    <col min="20" max="20" width="9.140625" collapsed="1"/>
    <col min="257" max="257" width="31.42578125" customWidth="1"/>
    <col min="258" max="258" width="10.28515625" bestFit="1" customWidth="1"/>
    <col min="265" max="265" width="108.28515625" customWidth="1"/>
    <col min="275" max="275" width="9.140625" customWidth="1"/>
    <col min="513" max="513" width="31.42578125" customWidth="1"/>
    <col min="514" max="514" width="10.28515625" bestFit="1" customWidth="1"/>
    <col min="521" max="521" width="108.28515625" customWidth="1"/>
    <col min="531" max="531" width="9.140625" customWidth="1"/>
    <col min="769" max="769" width="31.42578125" customWidth="1"/>
    <col min="770" max="770" width="10.28515625" bestFit="1" customWidth="1"/>
    <col min="777" max="777" width="108.28515625" customWidth="1"/>
    <col min="787" max="787" width="9.140625" customWidth="1"/>
    <col min="1025" max="1025" width="31.42578125" customWidth="1"/>
    <col min="1026" max="1026" width="10.28515625" bestFit="1" customWidth="1"/>
    <col min="1033" max="1033" width="108.28515625" customWidth="1"/>
    <col min="1043" max="1043" width="9.140625" customWidth="1"/>
    <col min="1281" max="1281" width="31.42578125" customWidth="1"/>
    <col min="1282" max="1282" width="10.28515625" bestFit="1" customWidth="1"/>
    <col min="1289" max="1289" width="108.28515625" customWidth="1"/>
    <col min="1299" max="1299" width="9.140625" customWidth="1"/>
    <col min="1537" max="1537" width="31.42578125" customWidth="1"/>
    <col min="1538" max="1538" width="10.28515625" bestFit="1" customWidth="1"/>
    <col min="1545" max="1545" width="108.28515625" customWidth="1"/>
    <col min="1555" max="1555" width="9.140625" customWidth="1"/>
    <col min="1793" max="1793" width="31.42578125" customWidth="1"/>
    <col min="1794" max="1794" width="10.28515625" bestFit="1" customWidth="1"/>
    <col min="1801" max="1801" width="108.28515625" customWidth="1"/>
    <col min="1811" max="1811" width="9.140625" customWidth="1"/>
    <col min="2049" max="2049" width="31.42578125" customWidth="1"/>
    <col min="2050" max="2050" width="10.28515625" bestFit="1" customWidth="1"/>
    <col min="2057" max="2057" width="108.28515625" customWidth="1"/>
    <col min="2067" max="2067" width="9.140625" customWidth="1"/>
    <col min="2305" max="2305" width="31.42578125" customWidth="1"/>
    <col min="2306" max="2306" width="10.28515625" bestFit="1" customWidth="1"/>
    <col min="2313" max="2313" width="108.28515625" customWidth="1"/>
    <col min="2323" max="2323" width="9.140625" customWidth="1"/>
    <col min="2561" max="2561" width="31.42578125" customWidth="1"/>
    <col min="2562" max="2562" width="10.28515625" bestFit="1" customWidth="1"/>
    <col min="2569" max="2569" width="108.28515625" customWidth="1"/>
    <col min="2579" max="2579" width="9.140625" customWidth="1"/>
    <col min="2817" max="2817" width="31.42578125" customWidth="1"/>
    <col min="2818" max="2818" width="10.28515625" bestFit="1" customWidth="1"/>
    <col min="2825" max="2825" width="108.28515625" customWidth="1"/>
    <col min="2835" max="2835" width="9.140625" customWidth="1"/>
    <col min="3073" max="3073" width="31.42578125" customWidth="1"/>
    <col min="3074" max="3074" width="10.28515625" bestFit="1" customWidth="1"/>
    <col min="3081" max="3081" width="108.28515625" customWidth="1"/>
    <col min="3091" max="3091" width="9.140625" customWidth="1"/>
    <col min="3329" max="3329" width="31.42578125" customWidth="1"/>
    <col min="3330" max="3330" width="10.28515625" bestFit="1" customWidth="1"/>
    <col min="3337" max="3337" width="108.28515625" customWidth="1"/>
    <col min="3347" max="3347" width="9.140625" customWidth="1"/>
    <col min="3585" max="3585" width="31.42578125" customWidth="1"/>
    <col min="3586" max="3586" width="10.28515625" bestFit="1" customWidth="1"/>
    <col min="3593" max="3593" width="108.28515625" customWidth="1"/>
    <col min="3603" max="3603" width="9.140625" customWidth="1"/>
    <col min="3841" max="3841" width="31.42578125" customWidth="1"/>
    <col min="3842" max="3842" width="10.28515625" bestFit="1" customWidth="1"/>
    <col min="3849" max="3849" width="108.28515625" customWidth="1"/>
    <col min="3859" max="3859" width="9.140625" customWidth="1"/>
    <col min="4097" max="4097" width="31.42578125" customWidth="1"/>
    <col min="4098" max="4098" width="10.28515625" bestFit="1" customWidth="1"/>
    <col min="4105" max="4105" width="108.28515625" customWidth="1"/>
    <col min="4115" max="4115" width="9.140625" customWidth="1"/>
    <col min="4353" max="4353" width="31.42578125" customWidth="1"/>
    <col min="4354" max="4354" width="10.28515625" bestFit="1" customWidth="1"/>
    <col min="4361" max="4361" width="108.28515625" customWidth="1"/>
    <col min="4371" max="4371" width="9.140625" customWidth="1"/>
    <col min="4609" max="4609" width="31.42578125" customWidth="1"/>
    <col min="4610" max="4610" width="10.28515625" bestFit="1" customWidth="1"/>
    <col min="4617" max="4617" width="108.28515625" customWidth="1"/>
    <col min="4627" max="4627" width="9.140625" customWidth="1"/>
    <col min="4865" max="4865" width="31.42578125" customWidth="1"/>
    <col min="4866" max="4866" width="10.28515625" bestFit="1" customWidth="1"/>
    <col min="4873" max="4873" width="108.28515625" customWidth="1"/>
    <col min="4883" max="4883" width="9.140625" customWidth="1"/>
    <col min="5121" max="5121" width="31.42578125" customWidth="1"/>
    <col min="5122" max="5122" width="10.28515625" bestFit="1" customWidth="1"/>
    <col min="5129" max="5129" width="108.28515625" customWidth="1"/>
    <col min="5139" max="5139" width="9.140625" customWidth="1"/>
    <col min="5377" max="5377" width="31.42578125" customWidth="1"/>
    <col min="5378" max="5378" width="10.28515625" bestFit="1" customWidth="1"/>
    <col min="5385" max="5385" width="108.28515625" customWidth="1"/>
    <col min="5395" max="5395" width="9.140625" customWidth="1"/>
    <col min="5633" max="5633" width="31.42578125" customWidth="1"/>
    <col min="5634" max="5634" width="10.28515625" bestFit="1" customWidth="1"/>
    <col min="5641" max="5641" width="108.28515625" customWidth="1"/>
    <col min="5651" max="5651" width="9.140625" customWidth="1"/>
    <col min="5889" max="5889" width="31.42578125" customWidth="1"/>
    <col min="5890" max="5890" width="10.28515625" bestFit="1" customWidth="1"/>
    <col min="5897" max="5897" width="108.28515625" customWidth="1"/>
    <col min="5907" max="5907" width="9.140625" customWidth="1"/>
    <col min="6145" max="6145" width="31.42578125" customWidth="1"/>
    <col min="6146" max="6146" width="10.28515625" bestFit="1" customWidth="1"/>
    <col min="6153" max="6153" width="108.28515625" customWidth="1"/>
    <col min="6163" max="6163" width="9.140625" customWidth="1"/>
    <col min="6401" max="6401" width="31.42578125" customWidth="1"/>
    <col min="6402" max="6402" width="10.28515625" bestFit="1" customWidth="1"/>
    <col min="6409" max="6409" width="108.28515625" customWidth="1"/>
    <col min="6419" max="6419" width="9.140625" customWidth="1"/>
    <col min="6657" max="6657" width="31.42578125" customWidth="1"/>
    <col min="6658" max="6658" width="10.28515625" bestFit="1" customWidth="1"/>
    <col min="6665" max="6665" width="108.28515625" customWidth="1"/>
    <col min="6675" max="6675" width="9.140625" customWidth="1"/>
    <col min="6913" max="6913" width="31.42578125" customWidth="1"/>
    <col min="6914" max="6914" width="10.28515625" bestFit="1" customWidth="1"/>
    <col min="6921" max="6921" width="108.28515625" customWidth="1"/>
    <col min="6931" max="6931" width="9.140625" customWidth="1"/>
    <col min="7169" max="7169" width="31.42578125" customWidth="1"/>
    <col min="7170" max="7170" width="10.28515625" bestFit="1" customWidth="1"/>
    <col min="7177" max="7177" width="108.28515625" customWidth="1"/>
    <col min="7187" max="7187" width="9.140625" customWidth="1"/>
    <col min="7425" max="7425" width="31.42578125" customWidth="1"/>
    <col min="7426" max="7426" width="10.28515625" bestFit="1" customWidth="1"/>
    <col min="7433" max="7433" width="108.28515625" customWidth="1"/>
    <col min="7443" max="7443" width="9.140625" customWidth="1"/>
    <col min="7681" max="7681" width="31.42578125" customWidth="1"/>
    <col min="7682" max="7682" width="10.28515625" bestFit="1" customWidth="1"/>
    <col min="7689" max="7689" width="108.28515625" customWidth="1"/>
    <col min="7699" max="7699" width="9.140625" customWidth="1"/>
    <col min="7937" max="7937" width="31.42578125" customWidth="1"/>
    <col min="7938" max="7938" width="10.28515625" bestFit="1" customWidth="1"/>
    <col min="7945" max="7945" width="108.28515625" customWidth="1"/>
    <col min="7955" max="7955" width="9.140625" customWidth="1"/>
    <col min="8193" max="8193" width="31.42578125" customWidth="1"/>
    <col min="8194" max="8194" width="10.28515625" bestFit="1" customWidth="1"/>
    <col min="8201" max="8201" width="108.28515625" customWidth="1"/>
    <col min="8211" max="8211" width="9.140625" customWidth="1"/>
    <col min="8449" max="8449" width="31.42578125" customWidth="1"/>
    <col min="8450" max="8450" width="10.28515625" bestFit="1" customWidth="1"/>
    <col min="8457" max="8457" width="108.28515625" customWidth="1"/>
    <col min="8467" max="8467" width="9.140625" customWidth="1"/>
    <col min="8705" max="8705" width="31.42578125" customWidth="1"/>
    <col min="8706" max="8706" width="10.28515625" bestFit="1" customWidth="1"/>
    <col min="8713" max="8713" width="108.28515625" customWidth="1"/>
    <col min="8723" max="8723" width="9.140625" customWidth="1"/>
    <col min="8961" max="8961" width="31.42578125" customWidth="1"/>
    <col min="8962" max="8962" width="10.28515625" bestFit="1" customWidth="1"/>
    <col min="8969" max="8969" width="108.28515625" customWidth="1"/>
    <col min="8979" max="8979" width="9.140625" customWidth="1"/>
    <col min="9217" max="9217" width="31.42578125" customWidth="1"/>
    <col min="9218" max="9218" width="10.28515625" bestFit="1" customWidth="1"/>
    <col min="9225" max="9225" width="108.28515625" customWidth="1"/>
    <col min="9235" max="9235" width="9.140625" customWidth="1"/>
    <col min="9473" max="9473" width="31.42578125" customWidth="1"/>
    <col min="9474" max="9474" width="10.28515625" bestFit="1" customWidth="1"/>
    <col min="9481" max="9481" width="108.28515625" customWidth="1"/>
    <col min="9491" max="9491" width="9.140625" customWidth="1"/>
    <col min="9729" max="9729" width="31.42578125" customWidth="1"/>
    <col min="9730" max="9730" width="10.28515625" bestFit="1" customWidth="1"/>
    <col min="9737" max="9737" width="108.28515625" customWidth="1"/>
    <col min="9747" max="9747" width="9.140625" customWidth="1"/>
    <col min="9985" max="9985" width="31.42578125" customWidth="1"/>
    <col min="9986" max="9986" width="10.28515625" bestFit="1" customWidth="1"/>
    <col min="9993" max="9993" width="108.28515625" customWidth="1"/>
    <col min="10003" max="10003" width="9.140625" customWidth="1"/>
    <col min="10241" max="10241" width="31.42578125" customWidth="1"/>
    <col min="10242" max="10242" width="10.28515625" bestFit="1" customWidth="1"/>
    <col min="10249" max="10249" width="108.28515625" customWidth="1"/>
    <col min="10259" max="10259" width="9.140625" customWidth="1"/>
    <col min="10497" max="10497" width="31.42578125" customWidth="1"/>
    <col min="10498" max="10498" width="10.28515625" bestFit="1" customWidth="1"/>
    <col min="10505" max="10505" width="108.28515625" customWidth="1"/>
    <col min="10515" max="10515" width="9.140625" customWidth="1"/>
    <col min="10753" max="10753" width="31.42578125" customWidth="1"/>
    <col min="10754" max="10754" width="10.28515625" bestFit="1" customWidth="1"/>
    <col min="10761" max="10761" width="108.28515625" customWidth="1"/>
    <col min="10771" max="10771" width="9.140625" customWidth="1"/>
    <col min="11009" max="11009" width="31.42578125" customWidth="1"/>
    <col min="11010" max="11010" width="10.28515625" bestFit="1" customWidth="1"/>
    <col min="11017" max="11017" width="108.28515625" customWidth="1"/>
    <col min="11027" max="11027" width="9.140625" customWidth="1"/>
    <col min="11265" max="11265" width="31.42578125" customWidth="1"/>
    <col min="11266" max="11266" width="10.28515625" bestFit="1" customWidth="1"/>
    <col min="11273" max="11273" width="108.28515625" customWidth="1"/>
    <col min="11283" max="11283" width="9.140625" customWidth="1"/>
    <col min="11521" max="11521" width="31.42578125" customWidth="1"/>
    <col min="11522" max="11522" width="10.28515625" bestFit="1" customWidth="1"/>
    <col min="11529" max="11529" width="108.28515625" customWidth="1"/>
    <col min="11539" max="11539" width="9.140625" customWidth="1"/>
    <col min="11777" max="11777" width="31.42578125" customWidth="1"/>
    <col min="11778" max="11778" width="10.28515625" bestFit="1" customWidth="1"/>
    <col min="11785" max="11785" width="108.28515625" customWidth="1"/>
    <col min="11795" max="11795" width="9.140625" customWidth="1"/>
    <col min="12033" max="12033" width="31.42578125" customWidth="1"/>
    <col min="12034" max="12034" width="10.28515625" bestFit="1" customWidth="1"/>
    <col min="12041" max="12041" width="108.28515625" customWidth="1"/>
    <col min="12051" max="12051" width="9.140625" customWidth="1"/>
    <col min="12289" max="12289" width="31.42578125" customWidth="1"/>
    <col min="12290" max="12290" width="10.28515625" bestFit="1" customWidth="1"/>
    <col min="12297" max="12297" width="108.28515625" customWidth="1"/>
    <col min="12307" max="12307" width="9.140625" customWidth="1"/>
    <col min="12545" max="12545" width="31.42578125" customWidth="1"/>
    <col min="12546" max="12546" width="10.28515625" bestFit="1" customWidth="1"/>
    <col min="12553" max="12553" width="108.28515625" customWidth="1"/>
    <col min="12563" max="12563" width="9.140625" customWidth="1"/>
    <col min="12801" max="12801" width="31.42578125" customWidth="1"/>
    <col min="12802" max="12802" width="10.28515625" bestFit="1" customWidth="1"/>
    <col min="12809" max="12809" width="108.28515625" customWidth="1"/>
    <col min="12819" max="12819" width="9.140625" customWidth="1"/>
    <col min="13057" max="13057" width="31.42578125" customWidth="1"/>
    <col min="13058" max="13058" width="10.28515625" bestFit="1" customWidth="1"/>
    <col min="13065" max="13065" width="108.28515625" customWidth="1"/>
    <col min="13075" max="13075" width="9.140625" customWidth="1"/>
    <col min="13313" max="13313" width="31.42578125" customWidth="1"/>
    <col min="13314" max="13314" width="10.28515625" bestFit="1" customWidth="1"/>
    <col min="13321" max="13321" width="108.28515625" customWidth="1"/>
    <col min="13331" max="13331" width="9.140625" customWidth="1"/>
    <col min="13569" max="13569" width="31.42578125" customWidth="1"/>
    <col min="13570" max="13570" width="10.28515625" bestFit="1" customWidth="1"/>
    <col min="13577" max="13577" width="108.28515625" customWidth="1"/>
    <col min="13587" max="13587" width="9.140625" customWidth="1"/>
    <col min="13825" max="13825" width="31.42578125" customWidth="1"/>
    <col min="13826" max="13826" width="10.28515625" bestFit="1" customWidth="1"/>
    <col min="13833" max="13833" width="108.28515625" customWidth="1"/>
    <col min="13843" max="13843" width="9.140625" customWidth="1"/>
    <col min="14081" max="14081" width="31.42578125" customWidth="1"/>
    <col min="14082" max="14082" width="10.28515625" bestFit="1" customWidth="1"/>
    <col min="14089" max="14089" width="108.28515625" customWidth="1"/>
    <col min="14099" max="14099" width="9.140625" customWidth="1"/>
    <col min="14337" max="14337" width="31.42578125" customWidth="1"/>
    <col min="14338" max="14338" width="10.28515625" bestFit="1" customWidth="1"/>
    <col min="14345" max="14345" width="108.28515625" customWidth="1"/>
    <col min="14355" max="14355" width="9.140625" customWidth="1"/>
    <col min="14593" max="14593" width="31.42578125" customWidth="1"/>
    <col min="14594" max="14594" width="10.28515625" bestFit="1" customWidth="1"/>
    <col min="14601" max="14601" width="108.28515625" customWidth="1"/>
    <col min="14611" max="14611" width="9.140625" customWidth="1"/>
    <col min="14849" max="14849" width="31.42578125" customWidth="1"/>
    <col min="14850" max="14850" width="10.28515625" bestFit="1" customWidth="1"/>
    <col min="14857" max="14857" width="108.28515625" customWidth="1"/>
    <col min="14867" max="14867" width="9.140625" customWidth="1"/>
    <col min="15105" max="15105" width="31.42578125" customWidth="1"/>
    <col min="15106" max="15106" width="10.28515625" bestFit="1" customWidth="1"/>
    <col min="15113" max="15113" width="108.28515625" customWidth="1"/>
    <col min="15123" max="15123" width="9.140625" customWidth="1"/>
    <col min="15361" max="15361" width="31.42578125" customWidth="1"/>
    <col min="15362" max="15362" width="10.28515625" bestFit="1" customWidth="1"/>
    <col min="15369" max="15369" width="108.28515625" customWidth="1"/>
    <col min="15379" max="15379" width="9.140625" customWidth="1"/>
    <col min="15617" max="15617" width="31.42578125" customWidth="1"/>
    <col min="15618" max="15618" width="10.28515625" bestFit="1" customWidth="1"/>
    <col min="15625" max="15625" width="108.28515625" customWidth="1"/>
    <col min="15635" max="15635" width="9.140625" customWidth="1"/>
    <col min="15873" max="15873" width="31.42578125" customWidth="1"/>
    <col min="15874" max="15874" width="10.28515625" bestFit="1" customWidth="1"/>
    <col min="15881" max="15881" width="108.28515625" customWidth="1"/>
    <col min="15891" max="15891" width="9.140625" customWidth="1"/>
    <col min="16129" max="16129" width="31.42578125" customWidth="1"/>
    <col min="16130" max="16130" width="10.28515625" bestFit="1" customWidth="1"/>
    <col min="16137" max="16137" width="108.28515625" customWidth="1"/>
    <col min="16147" max="16147" width="9.140625" customWidth="1"/>
  </cols>
  <sheetData>
    <row r="1" spans="1:19" x14ac:dyDescent="0.25">
      <c r="A1" s="50" t="s">
        <v>196</v>
      </c>
      <c r="S1" s="155" t="s">
        <v>21</v>
      </c>
    </row>
    <row r="2" spans="1:19" x14ac:dyDescent="0.25">
      <c r="A2" s="50"/>
      <c r="S2" s="155"/>
    </row>
    <row r="3" spans="1:19" x14ac:dyDescent="0.25">
      <c r="A3" s="50" t="s">
        <v>168</v>
      </c>
      <c r="B3" s="12" t="s">
        <v>17</v>
      </c>
      <c r="C3" s="203"/>
      <c r="I3" s="50"/>
      <c r="J3" s="3"/>
      <c r="S3" s="155"/>
    </row>
    <row r="4" spans="1:19" x14ac:dyDescent="0.25">
      <c r="A4" s="50"/>
      <c r="B4" s="204" t="s">
        <v>259</v>
      </c>
      <c r="C4" s="160"/>
      <c r="I4" s="50"/>
      <c r="J4" s="3"/>
      <c r="S4" s="155"/>
    </row>
    <row r="5" spans="1:19" x14ac:dyDescent="0.25">
      <c r="A5" s="50"/>
      <c r="B5" s="205" t="s">
        <v>37</v>
      </c>
      <c r="C5" s="160"/>
      <c r="I5" s="50"/>
      <c r="J5" s="3"/>
      <c r="K5" s="132"/>
      <c r="S5" s="155"/>
    </row>
    <row r="6" spans="1:19" x14ac:dyDescent="0.25">
      <c r="A6" s="50"/>
      <c r="J6" s="132"/>
      <c r="S6" s="157">
        <v>3</v>
      </c>
    </row>
    <row r="7" spans="1:19" x14ac:dyDescent="0.25">
      <c r="A7" s="1" t="s">
        <v>39</v>
      </c>
      <c r="B7" s="38"/>
      <c r="S7" s="155"/>
    </row>
    <row r="8" spans="1:19" x14ac:dyDescent="0.25">
      <c r="A8" s="1" t="s">
        <v>42</v>
      </c>
      <c r="B8" s="42"/>
      <c r="C8" s="43"/>
      <c r="D8" s="43"/>
      <c r="E8" s="43"/>
      <c r="F8" s="43"/>
      <c r="G8" s="43"/>
      <c r="H8" s="44"/>
    </row>
    <row r="9" spans="1:19" x14ac:dyDescent="0.25">
      <c r="A9" s="1" t="s">
        <v>43</v>
      </c>
      <c r="B9" s="39"/>
      <c r="C9" s="41"/>
      <c r="D9" s="41"/>
      <c r="E9" s="41"/>
      <c r="F9" s="41"/>
      <c r="G9" s="41"/>
      <c r="H9" s="40"/>
    </row>
    <row r="10" spans="1:19" x14ac:dyDescent="0.25">
      <c r="A10" s="1" t="s">
        <v>219</v>
      </c>
      <c r="B10" s="10"/>
      <c r="C10" s="194"/>
      <c r="D10" s="168"/>
      <c r="E10" s="168"/>
      <c r="F10" s="168"/>
      <c r="G10" s="168"/>
      <c r="H10" s="168"/>
      <c r="I10" s="167"/>
      <c r="S10" s="156" t="s">
        <v>65</v>
      </c>
    </row>
    <row r="11" spans="1:19" x14ac:dyDescent="0.25">
      <c r="A11" s="170" t="s">
        <v>223</v>
      </c>
      <c r="S11" s="156" t="s">
        <v>192</v>
      </c>
    </row>
    <row r="12" spans="1:19" ht="15.75" x14ac:dyDescent="0.25">
      <c r="A12" s="172" t="s">
        <v>224</v>
      </c>
      <c r="B12" s="212" t="s">
        <v>169</v>
      </c>
      <c r="C12" s="212"/>
      <c r="D12" s="212"/>
      <c r="E12" s="212"/>
      <c r="F12" s="212"/>
      <c r="G12" s="212"/>
      <c r="H12" s="212"/>
      <c r="I12" s="212"/>
      <c r="J12" s="212"/>
      <c r="S12" s="156" t="s">
        <v>254</v>
      </c>
    </row>
    <row r="14" spans="1:19" x14ac:dyDescent="0.25">
      <c r="C14" s="63" t="s">
        <v>13</v>
      </c>
      <c r="D14" s="64" t="s">
        <v>1</v>
      </c>
      <c r="E14" s="64" t="s">
        <v>2</v>
      </c>
      <c r="F14" s="64" t="s">
        <v>3</v>
      </c>
      <c r="G14" s="64" t="s">
        <v>4</v>
      </c>
      <c r="H14" s="64" t="s">
        <v>5</v>
      </c>
      <c r="I14" s="64" t="s">
        <v>261</v>
      </c>
      <c r="J14" s="64" t="s">
        <v>262</v>
      </c>
    </row>
    <row r="15" spans="1:19" x14ac:dyDescent="0.25">
      <c r="C15" s="65" t="s">
        <v>59</v>
      </c>
      <c r="D15" s="22" t="s">
        <v>62</v>
      </c>
      <c r="E15" s="22" t="s">
        <v>60</v>
      </c>
      <c r="F15" s="22" t="s">
        <v>61</v>
      </c>
      <c r="G15" s="22" t="s">
        <v>84</v>
      </c>
      <c r="H15" s="22" t="s">
        <v>263</v>
      </c>
      <c r="I15" s="22" t="s">
        <v>264</v>
      </c>
      <c r="J15" s="22" t="s">
        <v>272</v>
      </c>
    </row>
    <row r="16" spans="1:19" x14ac:dyDescent="0.25">
      <c r="A16" s="8" t="s">
        <v>0</v>
      </c>
      <c r="C16" s="183"/>
      <c r="D16" s="181"/>
      <c r="E16" s="2"/>
      <c r="F16" s="2"/>
      <c r="G16" s="2"/>
      <c r="H16" s="2"/>
      <c r="I16" s="2"/>
      <c r="J16" s="2"/>
    </row>
    <row r="17" spans="1:19" x14ac:dyDescent="0.25">
      <c r="A17" t="s">
        <v>199</v>
      </c>
      <c r="B17" t="s">
        <v>189</v>
      </c>
      <c r="C17" s="6"/>
      <c r="D17" s="10">
        <v>0</v>
      </c>
      <c r="E17" s="10">
        <f>+D17</f>
        <v>0</v>
      </c>
      <c r="F17" s="10">
        <f t="shared" ref="F17:H17" si="0">+E17</f>
        <v>0</v>
      </c>
      <c r="G17" s="10">
        <f t="shared" si="0"/>
        <v>0</v>
      </c>
      <c r="H17" s="10">
        <f t="shared" si="0"/>
        <v>0</v>
      </c>
      <c r="I17" s="10">
        <f t="shared" ref="I17:I18" si="1">+H17</f>
        <v>0</v>
      </c>
      <c r="J17" s="10">
        <f>+I17</f>
        <v>0</v>
      </c>
    </row>
    <row r="18" spans="1:19" x14ac:dyDescent="0.25">
      <c r="B18" t="s">
        <v>68</v>
      </c>
      <c r="C18" s="6"/>
      <c r="D18" s="10">
        <v>0</v>
      </c>
      <c r="E18" s="10">
        <f>+D18</f>
        <v>0</v>
      </c>
      <c r="F18" s="10">
        <f t="shared" ref="F18:H18" si="2">+E18</f>
        <v>0</v>
      </c>
      <c r="G18" s="10">
        <f t="shared" si="2"/>
        <v>0</v>
      </c>
      <c r="H18" s="10">
        <f t="shared" si="2"/>
        <v>0</v>
      </c>
      <c r="I18" s="10">
        <f t="shared" si="1"/>
        <v>0</v>
      </c>
      <c r="J18" s="10">
        <f t="shared" ref="J18" si="3">+I18</f>
        <v>0</v>
      </c>
    </row>
    <row r="19" spans="1:19" x14ac:dyDescent="0.25">
      <c r="B19" s="1" t="s">
        <v>9</v>
      </c>
      <c r="C19" s="4"/>
      <c r="D19" s="13">
        <f>SUM(D17:D18)</f>
        <v>0</v>
      </c>
      <c r="E19" s="13">
        <f>SUM(E17:E18)</f>
        <v>0</v>
      </c>
      <c r="F19" s="13">
        <f>SUM(F17:F18)</f>
        <v>0</v>
      </c>
      <c r="G19" s="13">
        <f>SUM(G17:G18)</f>
        <v>0</v>
      </c>
      <c r="H19" s="13">
        <f>SUM(H17:H18)</f>
        <v>0</v>
      </c>
      <c r="I19" s="13">
        <f t="shared" ref="I19:J19" si="4">SUM(I17:I18)</f>
        <v>0</v>
      </c>
      <c r="J19" s="13">
        <f t="shared" si="4"/>
        <v>0</v>
      </c>
    </row>
    <row r="20" spans="1:19" x14ac:dyDescent="0.25">
      <c r="I20"/>
      <c r="J20"/>
      <c r="S20" s="156" t="s">
        <v>10</v>
      </c>
    </row>
    <row r="21" spans="1:19" ht="30" x14ac:dyDescent="0.25">
      <c r="A21" s="8" t="s">
        <v>269</v>
      </c>
      <c r="B21" t="s">
        <v>188</v>
      </c>
      <c r="D21" s="139">
        <v>9250</v>
      </c>
      <c r="F21" s="190" t="s">
        <v>72</v>
      </c>
      <c r="G21" s="191">
        <v>0</v>
      </c>
      <c r="H21" t="s">
        <v>170</v>
      </c>
      <c r="I21" t="s">
        <v>170</v>
      </c>
      <c r="J21" t="s">
        <v>170</v>
      </c>
      <c r="S21" s="156" t="s">
        <v>11</v>
      </c>
    </row>
    <row r="22" spans="1:19" x14ac:dyDescent="0.25">
      <c r="B22" t="s">
        <v>69</v>
      </c>
      <c r="D22" s="133">
        <v>0</v>
      </c>
      <c r="F22" s="190"/>
      <c r="G22" s="191">
        <v>0.03</v>
      </c>
      <c r="I22"/>
      <c r="J22"/>
      <c r="S22" s="156" t="s">
        <v>12</v>
      </c>
    </row>
    <row r="23" spans="1:19" ht="30" x14ac:dyDescent="0.25">
      <c r="B23" s="149" t="s">
        <v>190</v>
      </c>
      <c r="C23" s="148"/>
      <c r="D23" s="166">
        <v>1800</v>
      </c>
      <c r="G23" s="191">
        <v>0</v>
      </c>
      <c r="I23"/>
      <c r="J23"/>
      <c r="S23" s="156" t="s">
        <v>34</v>
      </c>
    </row>
    <row r="24" spans="1:19" s="6" customFormat="1" x14ac:dyDescent="0.25">
      <c r="D24" s="138"/>
      <c r="K24" s="160"/>
      <c r="L24" s="160"/>
      <c r="M24" s="160"/>
      <c r="N24" s="160"/>
      <c r="O24" s="160"/>
      <c r="P24" s="160"/>
      <c r="Q24" s="160"/>
      <c r="R24" s="160"/>
      <c r="S24" s="156"/>
    </row>
    <row r="25" spans="1:19" x14ac:dyDescent="0.25">
      <c r="A25" t="s">
        <v>6</v>
      </c>
      <c r="D25" s="10"/>
      <c r="I25"/>
      <c r="J25"/>
      <c r="S25" s="160"/>
    </row>
    <row r="26" spans="1:19" x14ac:dyDescent="0.25">
      <c r="A26" t="s">
        <v>15</v>
      </c>
      <c r="B26" t="s">
        <v>184</v>
      </c>
      <c r="D26" s="12">
        <v>0</v>
      </c>
      <c r="I26"/>
      <c r="J26"/>
      <c r="S26" s="156" t="s">
        <v>179</v>
      </c>
    </row>
    <row r="27" spans="1:19" x14ac:dyDescent="0.25">
      <c r="A27" t="s">
        <v>185</v>
      </c>
      <c r="D27" s="145" t="str">
        <f>IF(D25="FT (Sandwich)","Y","N")</f>
        <v>N</v>
      </c>
      <c r="I27"/>
      <c r="J27"/>
      <c r="S27" s="156" t="s">
        <v>41</v>
      </c>
    </row>
    <row r="28" spans="1:19" x14ac:dyDescent="0.25">
      <c r="A28" t="s">
        <v>186</v>
      </c>
      <c r="C28" s="71" t="s">
        <v>8</v>
      </c>
      <c r="D28" s="70">
        <v>0</v>
      </c>
      <c r="E28" s="71" t="s">
        <v>67</v>
      </c>
      <c r="F28" s="70">
        <f>+D28</f>
        <v>0</v>
      </c>
      <c r="I28"/>
      <c r="J28"/>
      <c r="S28" s="156" t="s">
        <v>40</v>
      </c>
    </row>
    <row r="29" spans="1:19" s="6" customFormat="1" x14ac:dyDescent="0.25">
      <c r="C29" s="141"/>
      <c r="D29" s="142"/>
      <c r="E29" s="141"/>
      <c r="F29" s="142"/>
      <c r="K29" s="160"/>
      <c r="L29" s="160"/>
      <c r="M29" s="160"/>
      <c r="N29" s="160"/>
      <c r="O29" s="160"/>
      <c r="P29" s="160"/>
      <c r="Q29" s="160"/>
      <c r="R29" s="160"/>
      <c r="S29" s="160"/>
    </row>
    <row r="30" spans="1:19" x14ac:dyDescent="0.25">
      <c r="A30" t="s">
        <v>253</v>
      </c>
      <c r="B30" t="s">
        <v>250</v>
      </c>
      <c r="C30" s="71" t="s">
        <v>8</v>
      </c>
      <c r="D30" s="165">
        <v>0.1</v>
      </c>
      <c r="E30" s="71" t="s">
        <v>67</v>
      </c>
      <c r="F30" s="165">
        <f>+D30</f>
        <v>0.1</v>
      </c>
      <c r="I30"/>
      <c r="J30"/>
    </row>
    <row r="31" spans="1:19" x14ac:dyDescent="0.25">
      <c r="A31" t="s">
        <v>249</v>
      </c>
      <c r="B31" t="s">
        <v>251</v>
      </c>
      <c r="C31" s="71" t="s">
        <v>8</v>
      </c>
      <c r="D31" s="165">
        <v>0.1</v>
      </c>
      <c r="E31" s="71" t="s">
        <v>67</v>
      </c>
      <c r="F31" s="165">
        <v>0.1</v>
      </c>
      <c r="I31"/>
      <c r="J31"/>
    </row>
    <row r="32" spans="1:19" x14ac:dyDescent="0.25">
      <c r="B32" t="s">
        <v>252</v>
      </c>
      <c r="C32" s="71"/>
      <c r="D32" s="185"/>
      <c r="E32" s="140"/>
      <c r="F32" s="185"/>
      <c r="I32"/>
      <c r="J32"/>
    </row>
    <row r="33" spans="1:19" x14ac:dyDescent="0.25">
      <c r="I33"/>
      <c r="J33"/>
    </row>
    <row r="34" spans="1:19" x14ac:dyDescent="0.25">
      <c r="A34" t="s">
        <v>255</v>
      </c>
      <c r="D34" s="145" t="str">
        <f>IF(D25="M ( ) (4  years)","Y","N")</f>
        <v>N</v>
      </c>
      <c r="E34" s="193" t="s">
        <v>82</v>
      </c>
      <c r="F34" s="82">
        <v>0</v>
      </c>
      <c r="G34" s="71" t="s">
        <v>8</v>
      </c>
      <c r="H34" s="83">
        <v>0</v>
      </c>
      <c r="I34" s="210"/>
      <c r="J34" s="197"/>
    </row>
    <row r="35" spans="1:19" x14ac:dyDescent="0.25">
      <c r="D35" s="187"/>
      <c r="E35" s="151"/>
      <c r="F35" s="188"/>
      <c r="G35" s="71" t="s">
        <v>210</v>
      </c>
      <c r="H35" s="83">
        <v>0</v>
      </c>
      <c r="I35" s="210"/>
      <c r="J35" s="197"/>
    </row>
    <row r="36" spans="1:19" x14ac:dyDescent="0.25">
      <c r="I36"/>
      <c r="J36"/>
      <c r="S36" s="156" t="s">
        <v>83</v>
      </c>
    </row>
    <row r="37" spans="1:19" x14ac:dyDescent="0.25">
      <c r="A37" t="s">
        <v>171</v>
      </c>
      <c r="D37" s="11" t="s">
        <v>180</v>
      </c>
      <c r="E37" s="26" t="s">
        <v>172</v>
      </c>
      <c r="I37"/>
      <c r="J37"/>
      <c r="S37" s="156" t="s">
        <v>180</v>
      </c>
    </row>
    <row r="38" spans="1:19" x14ac:dyDescent="0.25">
      <c r="E38" s="26" t="s">
        <v>201</v>
      </c>
      <c r="I38"/>
      <c r="J38"/>
    </row>
    <row r="39" spans="1:19" x14ac:dyDescent="0.25">
      <c r="A39" s="8" t="s">
        <v>173</v>
      </c>
      <c r="I39"/>
      <c r="J39"/>
    </row>
    <row r="40" spans="1:19" x14ac:dyDescent="0.25">
      <c r="A40" t="s">
        <v>14</v>
      </c>
      <c r="B40" s="9" t="str">
        <f>+Outputs!W14</f>
        <v>Professor</v>
      </c>
      <c r="C40" s="134">
        <v>0</v>
      </c>
      <c r="D40" s="134">
        <f t="shared" ref="D40:H44" si="5">+C40</f>
        <v>0</v>
      </c>
      <c r="E40" s="134">
        <f t="shared" si="5"/>
        <v>0</v>
      </c>
      <c r="F40" s="134">
        <f t="shared" si="5"/>
        <v>0</v>
      </c>
      <c r="G40" s="134">
        <f t="shared" si="5"/>
        <v>0</v>
      </c>
      <c r="H40" s="134">
        <f t="shared" si="5"/>
        <v>0</v>
      </c>
      <c r="I40" s="134">
        <f t="shared" ref="I40:I45" si="6">+H40</f>
        <v>0</v>
      </c>
      <c r="J40" s="134">
        <f t="shared" ref="J40:J45" si="7">+I40</f>
        <v>0</v>
      </c>
    </row>
    <row r="41" spans="1:19" x14ac:dyDescent="0.25">
      <c r="A41" t="s">
        <v>35</v>
      </c>
      <c r="B41" s="9" t="s">
        <v>248</v>
      </c>
      <c r="C41" s="134">
        <v>0</v>
      </c>
      <c r="D41" s="134">
        <f>+C41</f>
        <v>0</v>
      </c>
      <c r="E41" s="134">
        <f>+D41</f>
        <v>0</v>
      </c>
      <c r="F41" s="134">
        <f t="shared" ref="F41" si="8">+E41</f>
        <v>0</v>
      </c>
      <c r="G41" s="134">
        <f t="shared" ref="G41" si="9">+F41</f>
        <v>0</v>
      </c>
      <c r="H41" s="134">
        <f t="shared" ref="H41" si="10">+G41</f>
        <v>0</v>
      </c>
      <c r="I41" s="134">
        <f t="shared" si="6"/>
        <v>0</v>
      </c>
      <c r="J41" s="134">
        <f t="shared" si="7"/>
        <v>0</v>
      </c>
    </row>
    <row r="42" spans="1:19" x14ac:dyDescent="0.25">
      <c r="A42" s="26" t="s">
        <v>202</v>
      </c>
      <c r="B42" s="9" t="str">
        <f>+Outputs!W16</f>
        <v>Lecturer</v>
      </c>
      <c r="C42" s="134">
        <v>0</v>
      </c>
      <c r="D42" s="134">
        <f t="shared" si="5"/>
        <v>0</v>
      </c>
      <c r="E42" s="134">
        <f t="shared" si="5"/>
        <v>0</v>
      </c>
      <c r="F42" s="134">
        <f t="shared" si="5"/>
        <v>0</v>
      </c>
      <c r="G42" s="134">
        <f t="shared" si="5"/>
        <v>0</v>
      </c>
      <c r="H42" s="134">
        <f t="shared" si="5"/>
        <v>0</v>
      </c>
      <c r="I42" s="134">
        <f t="shared" si="6"/>
        <v>0</v>
      </c>
      <c r="J42" s="134">
        <f t="shared" si="7"/>
        <v>0</v>
      </c>
    </row>
    <row r="43" spans="1:19" x14ac:dyDescent="0.25">
      <c r="A43" s="26" t="s">
        <v>203</v>
      </c>
      <c r="B43" s="9" t="str">
        <f>+Outputs!W17</f>
        <v>Teaching Fellow</v>
      </c>
      <c r="C43" s="134">
        <v>0</v>
      </c>
      <c r="D43" s="134">
        <f t="shared" si="5"/>
        <v>0</v>
      </c>
      <c r="E43" s="134">
        <f t="shared" si="5"/>
        <v>0</v>
      </c>
      <c r="F43" s="134">
        <f t="shared" si="5"/>
        <v>0</v>
      </c>
      <c r="G43" s="134">
        <f t="shared" si="5"/>
        <v>0</v>
      </c>
      <c r="H43" s="134">
        <f t="shared" si="5"/>
        <v>0</v>
      </c>
      <c r="I43" s="134">
        <f t="shared" si="6"/>
        <v>0</v>
      </c>
      <c r="J43" s="134">
        <f t="shared" si="7"/>
        <v>0</v>
      </c>
    </row>
    <row r="44" spans="1:19" x14ac:dyDescent="0.25">
      <c r="B44" s="9" t="str">
        <f>+Outputs!W18</f>
        <v>Associate</v>
      </c>
      <c r="C44" s="134">
        <v>0</v>
      </c>
      <c r="D44" s="134">
        <f t="shared" si="5"/>
        <v>0</v>
      </c>
      <c r="E44" s="134">
        <f t="shared" si="5"/>
        <v>0</v>
      </c>
      <c r="F44" s="134">
        <f t="shared" si="5"/>
        <v>0</v>
      </c>
      <c r="G44" s="134">
        <f t="shared" si="5"/>
        <v>0</v>
      </c>
      <c r="H44" s="134">
        <f t="shared" si="5"/>
        <v>0</v>
      </c>
      <c r="I44" s="134">
        <f t="shared" si="6"/>
        <v>0</v>
      </c>
      <c r="J44" s="134">
        <f t="shared" si="7"/>
        <v>0</v>
      </c>
    </row>
    <row r="45" spans="1:19" x14ac:dyDescent="0.25">
      <c r="B45" s="174" t="s">
        <v>200</v>
      </c>
      <c r="C45" s="175">
        <v>0</v>
      </c>
      <c r="D45" s="176">
        <f>+C45</f>
        <v>0</v>
      </c>
      <c r="E45" s="176">
        <f t="shared" ref="E45" si="11">+D45</f>
        <v>0</v>
      </c>
      <c r="F45" s="176">
        <f t="shared" ref="F45" si="12">+E45</f>
        <v>0</v>
      </c>
      <c r="G45" s="176">
        <f t="shared" ref="G45" si="13">+F45</f>
        <v>0</v>
      </c>
      <c r="H45" s="176">
        <f t="shared" ref="H45" si="14">+G45</f>
        <v>0</v>
      </c>
      <c r="I45" s="176">
        <f t="shared" si="6"/>
        <v>0</v>
      </c>
      <c r="J45" s="176">
        <f t="shared" si="7"/>
        <v>0</v>
      </c>
    </row>
    <row r="46" spans="1:19" x14ac:dyDescent="0.25">
      <c r="B46" s="177" t="s">
        <v>227</v>
      </c>
      <c r="C46" s="178"/>
      <c r="D46" s="178"/>
      <c r="E46" s="179"/>
      <c r="F46" s="180"/>
      <c r="G46" s="180"/>
      <c r="H46" s="180"/>
      <c r="I46" s="180"/>
      <c r="J46" s="173"/>
    </row>
    <row r="47" spans="1:19" x14ac:dyDescent="0.25">
      <c r="I47"/>
      <c r="J47"/>
    </row>
    <row r="48" spans="1:19" x14ac:dyDescent="0.25">
      <c r="A48" s="8" t="s">
        <v>174</v>
      </c>
      <c r="C48" s="26" t="s">
        <v>181</v>
      </c>
      <c r="I48"/>
      <c r="J48"/>
    </row>
    <row r="49" spans="1:19" x14ac:dyDescent="0.25">
      <c r="A49" s="8" t="s">
        <v>175</v>
      </c>
      <c r="C49" s="10">
        <v>0</v>
      </c>
      <c r="D49" s="10">
        <f>+C49</f>
        <v>0</v>
      </c>
      <c r="E49" s="10">
        <f>+D49</f>
        <v>0</v>
      </c>
      <c r="F49" s="10">
        <f>+E49</f>
        <v>0</v>
      </c>
      <c r="G49" s="10">
        <f>+F49</f>
        <v>0</v>
      </c>
      <c r="H49" s="10">
        <f>+G49</f>
        <v>0</v>
      </c>
      <c r="I49" s="10">
        <f t="shared" ref="I49:J49" si="15">+H49</f>
        <v>0</v>
      </c>
      <c r="J49" s="10">
        <f t="shared" si="15"/>
        <v>0</v>
      </c>
    </row>
    <row r="50" spans="1:19" x14ac:dyDescent="0.25">
      <c r="I50"/>
      <c r="J50"/>
    </row>
    <row r="51" spans="1:19" x14ac:dyDescent="0.25">
      <c r="A51" s="8" t="s">
        <v>176</v>
      </c>
      <c r="I51"/>
      <c r="J51"/>
      <c r="S51" s="160"/>
    </row>
    <row r="52" spans="1:19" x14ac:dyDescent="0.25">
      <c r="A52" t="s">
        <v>52</v>
      </c>
      <c r="C52" s="24"/>
      <c r="D52" s="24"/>
      <c r="E52" s="24"/>
      <c r="I52"/>
      <c r="J52"/>
      <c r="S52" s="23"/>
    </row>
    <row r="53" spans="1:19" x14ac:dyDescent="0.25">
      <c r="A53" s="26" t="s">
        <v>205</v>
      </c>
      <c r="C53" s="10">
        <v>0</v>
      </c>
      <c r="D53" s="10">
        <f t="shared" ref="D53:H53" si="16">+C53</f>
        <v>0</v>
      </c>
      <c r="E53" s="10">
        <f t="shared" si="16"/>
        <v>0</v>
      </c>
      <c r="F53" s="10">
        <f t="shared" si="16"/>
        <v>0</v>
      </c>
      <c r="G53" s="10">
        <f t="shared" si="16"/>
        <v>0</v>
      </c>
      <c r="H53" s="10">
        <f t="shared" si="16"/>
        <v>0</v>
      </c>
      <c r="I53" s="10">
        <f t="shared" ref="I53:I54" si="17">+H53</f>
        <v>0</v>
      </c>
      <c r="J53" s="10">
        <f t="shared" ref="J53:J54" si="18">+I53</f>
        <v>0</v>
      </c>
      <c r="S53" s="23"/>
    </row>
    <row r="54" spans="1:19" x14ac:dyDescent="0.25">
      <c r="A54" s="26" t="s">
        <v>205</v>
      </c>
      <c r="C54" s="10">
        <v>0</v>
      </c>
      <c r="D54" s="10">
        <f t="shared" ref="D54:H54" si="19">+C54</f>
        <v>0</v>
      </c>
      <c r="E54" s="10">
        <f t="shared" si="19"/>
        <v>0</v>
      </c>
      <c r="F54" s="10">
        <f t="shared" si="19"/>
        <v>0</v>
      </c>
      <c r="G54" s="10">
        <f t="shared" si="19"/>
        <v>0</v>
      </c>
      <c r="H54" s="10">
        <f t="shared" si="19"/>
        <v>0</v>
      </c>
      <c r="I54" s="10">
        <f t="shared" si="17"/>
        <v>0</v>
      </c>
      <c r="J54" s="10">
        <f t="shared" si="18"/>
        <v>0</v>
      </c>
      <c r="S54" s="23"/>
    </row>
    <row r="55" spans="1:19" x14ac:dyDescent="0.25">
      <c r="A55" t="s">
        <v>206</v>
      </c>
      <c r="C55" s="143">
        <f>SUM(C53:C54)</f>
        <v>0</v>
      </c>
      <c r="D55" s="143">
        <f t="shared" ref="D55:H55" si="20">SUM(D53:D54)</f>
        <v>0</v>
      </c>
      <c r="E55" s="143">
        <f t="shared" si="20"/>
        <v>0</v>
      </c>
      <c r="F55" s="143">
        <f t="shared" si="20"/>
        <v>0</v>
      </c>
      <c r="G55" s="143">
        <f t="shared" si="20"/>
        <v>0</v>
      </c>
      <c r="H55" s="143">
        <f t="shared" si="20"/>
        <v>0</v>
      </c>
      <c r="I55" s="143">
        <f t="shared" ref="I55:J55" si="21">SUM(I53:I54)</f>
        <v>0</v>
      </c>
      <c r="J55" s="143">
        <f t="shared" si="21"/>
        <v>0</v>
      </c>
    </row>
    <row r="56" spans="1:19" x14ac:dyDescent="0.25">
      <c r="C56" s="24"/>
      <c r="D56" s="24"/>
      <c r="E56" s="24"/>
      <c r="I56"/>
      <c r="J56"/>
    </row>
    <row r="57" spans="1:19" x14ac:dyDescent="0.25">
      <c r="A57" s="1" t="s">
        <v>273</v>
      </c>
      <c r="B57" t="s">
        <v>271</v>
      </c>
      <c r="C57" s="6"/>
      <c r="D57" s="10">
        <v>0</v>
      </c>
      <c r="E57" s="10">
        <v>0</v>
      </c>
      <c r="F57" s="10">
        <v>0</v>
      </c>
      <c r="G57" s="10">
        <v>0</v>
      </c>
      <c r="H57" s="217" t="s">
        <v>274</v>
      </c>
      <c r="I57" s="6"/>
      <c r="J57" s="6"/>
    </row>
    <row r="58" spans="1:19" x14ac:dyDescent="0.25">
      <c r="C58" s="24"/>
      <c r="D58" s="24"/>
      <c r="E58" s="24"/>
      <c r="I58"/>
      <c r="J58"/>
    </row>
    <row r="59" spans="1:19" x14ac:dyDescent="0.25">
      <c r="A59" s="26" t="s">
        <v>177</v>
      </c>
      <c r="I59"/>
      <c r="J59"/>
    </row>
    <row r="60" spans="1:19" x14ac:dyDescent="0.25">
      <c r="A60" s="52" t="s">
        <v>260</v>
      </c>
      <c r="B60" s="53"/>
      <c r="C60" s="54"/>
      <c r="D60" s="53"/>
      <c r="E60" s="53"/>
      <c r="F60" s="53"/>
      <c r="G60" s="53"/>
      <c r="H60" s="53"/>
      <c r="I60" s="53"/>
      <c r="J60" s="55"/>
    </row>
    <row r="61" spans="1:19" x14ac:dyDescent="0.25">
      <c r="A61" s="62" t="s">
        <v>178</v>
      </c>
      <c r="B61" s="16"/>
      <c r="C61" s="135"/>
      <c r="D61" s="16"/>
      <c r="E61" s="16"/>
      <c r="G61" s="16"/>
      <c r="H61" s="16"/>
      <c r="I61" s="16"/>
      <c r="J61" s="58"/>
    </row>
    <row r="62" spans="1:19" x14ac:dyDescent="0.25">
      <c r="A62" s="56"/>
      <c r="B62" s="136"/>
      <c r="C62" s="137"/>
      <c r="D62" s="136"/>
      <c r="E62" s="16"/>
      <c r="F62" s="136"/>
      <c r="G62" s="15"/>
      <c r="H62" s="15"/>
      <c r="I62" s="15"/>
      <c r="J62" s="58"/>
    </row>
    <row r="63" spans="1:19" x14ac:dyDescent="0.25">
      <c r="A63" s="59"/>
      <c r="B63" s="136" t="s">
        <v>56</v>
      </c>
      <c r="C63" s="51"/>
      <c r="D63" s="15"/>
      <c r="E63" s="15"/>
      <c r="F63" s="136" t="s">
        <v>57</v>
      </c>
      <c r="G63" s="15"/>
      <c r="H63" s="15"/>
      <c r="I63" s="15"/>
      <c r="J63" s="57"/>
    </row>
    <row r="68" spans="19:19" x14ac:dyDescent="0.25">
      <c r="S68" s="162"/>
    </row>
  </sheetData>
  <dataConsolidate>
    <dataRefs count="1">
      <dataRef ref="S31:S32" sheet="Inputs"/>
    </dataRefs>
  </dataConsolidate>
  <mergeCells count="1">
    <mergeCell ref="B12:J12"/>
  </mergeCells>
  <dataValidations count="5">
    <dataValidation type="list" allowBlank="1" showInputMessage="1" showErrorMessage="1" sqref="B7">
      <formula1>$S$26:$S$28</formula1>
    </dataValidation>
    <dataValidation type="list" allowBlank="1" showInputMessage="1" showErrorMessage="1" sqref="D34:D35">
      <formula1>$S$36:$S$37</formula1>
    </dataValidation>
    <dataValidation type="list" allowBlank="1" showInputMessage="1" showErrorMessage="1" sqref="WVJ983065 WLN983065 WBR983065 VRV983065 VHZ983065 UYD983065 UOH983065 UEL983065 TUP983065 TKT983065 TAX983065 SRB983065 SHF983065 RXJ983065 RNN983065 RDR983065 QTV983065 QJZ983065 QAD983065 PQH983065 PGL983065 OWP983065 OMT983065 OCX983065 NTB983065 NJF983065 MZJ983065 MPN983065 MFR983065 LVV983065 LLZ983065 LCD983065 KSH983065 KIL983065 JYP983065 JOT983065 JEX983065 IVB983065 ILF983065 IBJ983065 HRN983065 HHR983065 GXV983065 GNZ983065 GED983065 FUH983065 FKL983065 FAP983065 EQT983065 EGX983065 DXB983065 DNF983065 DDJ983065 CTN983065 CJR983065 BZV983065 BPZ983065 BGD983065 AWH983065 AML983065 ACP983065 ST983065 IX983065 B983065 WVJ917529 WLN917529 WBR917529 VRV917529 VHZ917529 UYD917529 UOH917529 UEL917529 TUP917529 TKT917529 TAX917529 SRB917529 SHF917529 RXJ917529 RNN917529 RDR917529 QTV917529 QJZ917529 QAD917529 PQH917529 PGL917529 OWP917529 OMT917529 OCX917529 NTB917529 NJF917529 MZJ917529 MPN917529 MFR917529 LVV917529 LLZ917529 LCD917529 KSH917529 KIL917529 JYP917529 JOT917529 JEX917529 IVB917529 ILF917529 IBJ917529 HRN917529 HHR917529 GXV917529 GNZ917529 GED917529 FUH917529 FKL917529 FAP917529 EQT917529 EGX917529 DXB917529 DNF917529 DDJ917529 CTN917529 CJR917529 BZV917529 BPZ917529 BGD917529 AWH917529 AML917529 ACP917529 ST917529 IX917529 B917529 WVJ851993 WLN851993 WBR851993 VRV851993 VHZ851993 UYD851993 UOH851993 UEL851993 TUP851993 TKT851993 TAX851993 SRB851993 SHF851993 RXJ851993 RNN851993 RDR851993 QTV851993 QJZ851993 QAD851993 PQH851993 PGL851993 OWP851993 OMT851993 OCX851993 NTB851993 NJF851993 MZJ851993 MPN851993 MFR851993 LVV851993 LLZ851993 LCD851993 KSH851993 KIL851993 JYP851993 JOT851993 JEX851993 IVB851993 ILF851993 IBJ851993 HRN851993 HHR851993 GXV851993 GNZ851993 GED851993 FUH851993 FKL851993 FAP851993 EQT851993 EGX851993 DXB851993 DNF851993 DDJ851993 CTN851993 CJR851993 BZV851993 BPZ851993 BGD851993 AWH851993 AML851993 ACP851993 ST851993 IX851993 B851993 WVJ786457 WLN786457 WBR786457 VRV786457 VHZ786457 UYD786457 UOH786457 UEL786457 TUP786457 TKT786457 TAX786457 SRB786457 SHF786457 RXJ786457 RNN786457 RDR786457 QTV786457 QJZ786457 QAD786457 PQH786457 PGL786457 OWP786457 OMT786457 OCX786457 NTB786457 NJF786457 MZJ786457 MPN786457 MFR786457 LVV786457 LLZ786457 LCD786457 KSH786457 KIL786457 JYP786457 JOT786457 JEX786457 IVB786457 ILF786457 IBJ786457 HRN786457 HHR786457 GXV786457 GNZ786457 GED786457 FUH786457 FKL786457 FAP786457 EQT786457 EGX786457 DXB786457 DNF786457 DDJ786457 CTN786457 CJR786457 BZV786457 BPZ786457 BGD786457 AWH786457 AML786457 ACP786457 ST786457 IX786457 B786457 WVJ720921 WLN720921 WBR720921 VRV720921 VHZ720921 UYD720921 UOH720921 UEL720921 TUP720921 TKT720921 TAX720921 SRB720921 SHF720921 RXJ720921 RNN720921 RDR720921 QTV720921 QJZ720921 QAD720921 PQH720921 PGL720921 OWP720921 OMT720921 OCX720921 NTB720921 NJF720921 MZJ720921 MPN720921 MFR720921 LVV720921 LLZ720921 LCD720921 KSH720921 KIL720921 JYP720921 JOT720921 JEX720921 IVB720921 ILF720921 IBJ720921 HRN720921 HHR720921 GXV720921 GNZ720921 GED720921 FUH720921 FKL720921 FAP720921 EQT720921 EGX720921 DXB720921 DNF720921 DDJ720921 CTN720921 CJR720921 BZV720921 BPZ720921 BGD720921 AWH720921 AML720921 ACP720921 ST720921 IX720921 B720921 WVJ655385 WLN655385 WBR655385 VRV655385 VHZ655385 UYD655385 UOH655385 UEL655385 TUP655385 TKT655385 TAX655385 SRB655385 SHF655385 RXJ655385 RNN655385 RDR655385 QTV655385 QJZ655385 QAD655385 PQH655385 PGL655385 OWP655385 OMT655385 OCX655385 NTB655385 NJF655385 MZJ655385 MPN655385 MFR655385 LVV655385 LLZ655385 LCD655385 KSH655385 KIL655385 JYP655385 JOT655385 JEX655385 IVB655385 ILF655385 IBJ655385 HRN655385 HHR655385 GXV655385 GNZ655385 GED655385 FUH655385 FKL655385 FAP655385 EQT655385 EGX655385 DXB655385 DNF655385 DDJ655385 CTN655385 CJR655385 BZV655385 BPZ655385 BGD655385 AWH655385 AML655385 ACP655385 ST655385 IX655385 B655385 WVJ589849 WLN589849 WBR589849 VRV589849 VHZ589849 UYD589849 UOH589849 UEL589849 TUP589849 TKT589849 TAX589849 SRB589849 SHF589849 RXJ589849 RNN589849 RDR589849 QTV589849 QJZ589849 QAD589849 PQH589849 PGL589849 OWP589849 OMT589849 OCX589849 NTB589849 NJF589849 MZJ589849 MPN589849 MFR589849 LVV589849 LLZ589849 LCD589849 KSH589849 KIL589849 JYP589849 JOT589849 JEX589849 IVB589849 ILF589849 IBJ589849 HRN589849 HHR589849 GXV589849 GNZ589849 GED589849 FUH589849 FKL589849 FAP589849 EQT589849 EGX589849 DXB589849 DNF589849 DDJ589849 CTN589849 CJR589849 BZV589849 BPZ589849 BGD589849 AWH589849 AML589849 ACP589849 ST589849 IX589849 B589849 WVJ524313 WLN524313 WBR524313 VRV524313 VHZ524313 UYD524313 UOH524313 UEL524313 TUP524313 TKT524313 TAX524313 SRB524313 SHF524313 RXJ524313 RNN524313 RDR524313 QTV524313 QJZ524313 QAD524313 PQH524313 PGL524313 OWP524313 OMT524313 OCX524313 NTB524313 NJF524313 MZJ524313 MPN524313 MFR524313 LVV524313 LLZ524313 LCD524313 KSH524313 KIL524313 JYP524313 JOT524313 JEX524313 IVB524313 ILF524313 IBJ524313 HRN524313 HHR524313 GXV524313 GNZ524313 GED524313 FUH524313 FKL524313 FAP524313 EQT524313 EGX524313 DXB524313 DNF524313 DDJ524313 CTN524313 CJR524313 BZV524313 BPZ524313 BGD524313 AWH524313 AML524313 ACP524313 ST524313 IX524313 B524313 WVJ458777 WLN458777 WBR458777 VRV458777 VHZ458777 UYD458777 UOH458777 UEL458777 TUP458777 TKT458777 TAX458777 SRB458777 SHF458777 RXJ458777 RNN458777 RDR458777 QTV458777 QJZ458777 QAD458777 PQH458777 PGL458777 OWP458777 OMT458777 OCX458777 NTB458777 NJF458777 MZJ458777 MPN458777 MFR458777 LVV458777 LLZ458777 LCD458777 KSH458777 KIL458777 JYP458777 JOT458777 JEX458777 IVB458777 ILF458777 IBJ458777 HRN458777 HHR458777 GXV458777 GNZ458777 GED458777 FUH458777 FKL458777 FAP458777 EQT458777 EGX458777 DXB458777 DNF458777 DDJ458777 CTN458777 CJR458777 BZV458777 BPZ458777 BGD458777 AWH458777 AML458777 ACP458777 ST458777 IX458777 B458777 WVJ393241 WLN393241 WBR393241 VRV393241 VHZ393241 UYD393241 UOH393241 UEL393241 TUP393241 TKT393241 TAX393241 SRB393241 SHF393241 RXJ393241 RNN393241 RDR393241 QTV393241 QJZ393241 QAD393241 PQH393241 PGL393241 OWP393241 OMT393241 OCX393241 NTB393241 NJF393241 MZJ393241 MPN393241 MFR393241 LVV393241 LLZ393241 LCD393241 KSH393241 KIL393241 JYP393241 JOT393241 JEX393241 IVB393241 ILF393241 IBJ393241 HRN393241 HHR393241 GXV393241 GNZ393241 GED393241 FUH393241 FKL393241 FAP393241 EQT393241 EGX393241 DXB393241 DNF393241 DDJ393241 CTN393241 CJR393241 BZV393241 BPZ393241 BGD393241 AWH393241 AML393241 ACP393241 ST393241 IX393241 B393241 WVJ327705 WLN327705 WBR327705 VRV327705 VHZ327705 UYD327705 UOH327705 UEL327705 TUP327705 TKT327705 TAX327705 SRB327705 SHF327705 RXJ327705 RNN327705 RDR327705 QTV327705 QJZ327705 QAD327705 PQH327705 PGL327705 OWP327705 OMT327705 OCX327705 NTB327705 NJF327705 MZJ327705 MPN327705 MFR327705 LVV327705 LLZ327705 LCD327705 KSH327705 KIL327705 JYP327705 JOT327705 JEX327705 IVB327705 ILF327705 IBJ327705 HRN327705 HHR327705 GXV327705 GNZ327705 GED327705 FUH327705 FKL327705 FAP327705 EQT327705 EGX327705 DXB327705 DNF327705 DDJ327705 CTN327705 CJR327705 BZV327705 BPZ327705 BGD327705 AWH327705 AML327705 ACP327705 ST327705 IX327705 B327705 WVJ262169 WLN262169 WBR262169 VRV262169 VHZ262169 UYD262169 UOH262169 UEL262169 TUP262169 TKT262169 TAX262169 SRB262169 SHF262169 RXJ262169 RNN262169 RDR262169 QTV262169 QJZ262169 QAD262169 PQH262169 PGL262169 OWP262169 OMT262169 OCX262169 NTB262169 NJF262169 MZJ262169 MPN262169 MFR262169 LVV262169 LLZ262169 LCD262169 KSH262169 KIL262169 JYP262169 JOT262169 JEX262169 IVB262169 ILF262169 IBJ262169 HRN262169 HHR262169 GXV262169 GNZ262169 GED262169 FUH262169 FKL262169 FAP262169 EQT262169 EGX262169 DXB262169 DNF262169 DDJ262169 CTN262169 CJR262169 BZV262169 BPZ262169 BGD262169 AWH262169 AML262169 ACP262169 ST262169 IX262169 B262169 WVJ196633 WLN196633 WBR196633 VRV196633 VHZ196633 UYD196633 UOH196633 UEL196633 TUP196633 TKT196633 TAX196633 SRB196633 SHF196633 RXJ196633 RNN196633 RDR196633 QTV196633 QJZ196633 QAD196633 PQH196633 PGL196633 OWP196633 OMT196633 OCX196633 NTB196633 NJF196633 MZJ196633 MPN196633 MFR196633 LVV196633 LLZ196633 LCD196633 KSH196633 KIL196633 JYP196633 JOT196633 JEX196633 IVB196633 ILF196633 IBJ196633 HRN196633 HHR196633 GXV196633 GNZ196633 GED196633 FUH196633 FKL196633 FAP196633 EQT196633 EGX196633 DXB196633 DNF196633 DDJ196633 CTN196633 CJR196633 BZV196633 BPZ196633 BGD196633 AWH196633 AML196633 ACP196633 ST196633 IX196633 B196633 WVJ131097 WLN131097 WBR131097 VRV131097 VHZ131097 UYD131097 UOH131097 UEL131097 TUP131097 TKT131097 TAX131097 SRB131097 SHF131097 RXJ131097 RNN131097 RDR131097 QTV131097 QJZ131097 QAD131097 PQH131097 PGL131097 OWP131097 OMT131097 OCX131097 NTB131097 NJF131097 MZJ131097 MPN131097 MFR131097 LVV131097 LLZ131097 LCD131097 KSH131097 KIL131097 JYP131097 JOT131097 JEX131097 IVB131097 ILF131097 IBJ131097 HRN131097 HHR131097 GXV131097 GNZ131097 GED131097 FUH131097 FKL131097 FAP131097 EQT131097 EGX131097 DXB131097 DNF131097 DDJ131097 CTN131097 CJR131097 BZV131097 BPZ131097 BGD131097 AWH131097 AML131097 ACP131097 ST131097 IX131097 B131097 WVJ65561 WLN65561 WBR65561 VRV65561 VHZ65561 UYD65561 UOH65561 UEL65561 TUP65561 TKT65561 TAX65561 SRB65561 SHF65561 RXJ65561 RNN65561 RDR65561 QTV65561 QJZ65561 QAD65561 PQH65561 PGL65561 OWP65561 OMT65561 OCX65561 NTB65561 NJF65561 MZJ65561 MPN65561 MFR65561 LVV65561 LLZ65561 LCD65561 KSH65561 KIL65561 JYP65561 JOT65561 JEX65561 IVB65561 ILF65561 IBJ65561 HRN65561 HHR65561 GXV65561 GNZ65561 GED65561 FUH65561 FKL65561 FAP65561 EQT65561 EGX65561 DXB65561 DNF65561 DDJ65561 CTN65561 CJR65561 BZV65561 BPZ65561 BGD65561 AWH65561 AML65561 ACP65561 ST65561 IX65561 B65561 WVJ7 WLN7 WBR7 VRV7 VHZ7 UYD7 UOH7 UEL7 TUP7 TKT7 TAX7 SRB7 SHF7 RXJ7 RNN7 RDR7 QTV7 QJZ7 QAD7 PQH7 PGL7 OWP7 OMT7 OCX7 NTB7 NJF7 MZJ7 MPN7 MFR7 LVV7 LLZ7 LCD7 KSH7 KIL7 JYP7 JOT7 JEX7 IVB7 ILF7 IBJ7 HRN7 HHR7 GXV7 GNZ7 GED7 FUH7 FKL7 FAP7 EQT7 EGX7 DXB7 DNF7 DDJ7 CTN7 CJR7 BZV7 BPZ7 BGD7 AWH7 AML7 ACP7 ST7 IX7">
      <formula1>$S$27:$S$38</formula1>
    </dataValidation>
    <dataValidation type="list" allowBlank="1" showInputMessage="1" showErrorMessage="1" sqref="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formula1>$S$10:$S$15</formula1>
    </dataValidation>
    <dataValidation type="list" allowBlank="1" showInputMessage="1" showErrorMessage="1" sqref="D25">
      <formula1>$S$10:$S$12</formula1>
    </dataValidation>
  </dataValidations>
  <pageMargins left="0.70866141732283472" right="0.70866141732283472" top="0.74803149606299213" bottom="0.74803149606299213" header="0.31496062992125984" footer="0.31496062992125984"/>
  <pageSetup paperSize="9" scale="7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 Grant - HIDE'!$A$16:$A$33</xm:f>
          </x14:formula1>
          <xm:sqref>B10</xm:sqref>
        </x14:dataValidation>
        <x14:dataValidation type="list" allowBlank="1" showInputMessage="1" showErrorMessage="1">
          <x14:formula1>
            <xm:f>'Tuition Fees - HIDE'!$B$4:$B$8</xm:f>
          </x14:formula1>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B87"/>
  <sheetViews>
    <sheetView showGridLines="0" zoomScaleNormal="100" workbookViewId="0">
      <selection activeCell="I15" sqref="I15"/>
    </sheetView>
  </sheetViews>
  <sheetFormatPr defaultRowHeight="12.75" outlineLevelCol="1" x14ac:dyDescent="0.2"/>
  <cols>
    <col min="1" max="1" width="2.28515625" style="85" customWidth="1"/>
    <col min="2" max="3" width="9.140625" style="85"/>
    <col min="4" max="4" width="15.85546875" style="85" customWidth="1"/>
    <col min="5" max="5" width="10.85546875" style="85" customWidth="1"/>
    <col min="6" max="6" width="9.140625" style="85"/>
    <col min="7" max="7" width="0" style="85" hidden="1" customWidth="1"/>
    <col min="8" max="8" width="6.28515625" style="85" hidden="1" customWidth="1"/>
    <col min="9" max="24" width="6.28515625" style="85" customWidth="1"/>
    <col min="25" max="67" width="6.28515625" style="85" hidden="1" customWidth="1" outlineLevel="1"/>
    <col min="68" max="69" width="5.85546875" style="85" hidden="1" customWidth="1" outlineLevel="1"/>
    <col min="70" max="70" width="6.28515625" style="85" customWidth="1" collapsed="1"/>
    <col min="71" max="71" width="6.28515625" style="85" hidden="1" customWidth="1"/>
    <col min="72" max="80" width="6.28515625" style="85" customWidth="1"/>
    <col min="81" max="16384" width="9.140625" style="85"/>
  </cols>
  <sheetData>
    <row r="1" spans="2:80" ht="13.5" thickBot="1" x14ac:dyDescent="0.25">
      <c r="B1" s="84"/>
      <c r="C1" s="84"/>
      <c r="D1" s="84"/>
      <c r="E1" s="84"/>
    </row>
    <row r="2" spans="2:80" ht="18.75" customHeight="1" thickBot="1" x14ac:dyDescent="0.3">
      <c r="B2" s="213" t="s">
        <v>85</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5"/>
      <c r="BQ2" s="86"/>
      <c r="BR2" s="87"/>
    </row>
    <row r="3" spans="2:80" x14ac:dyDescent="0.2">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row>
    <row r="4" spans="2:80" s="98" customFormat="1" x14ac:dyDescent="0.2">
      <c r="B4" s="89"/>
      <c r="C4" s="90"/>
      <c r="D4" s="91"/>
      <c r="E4" s="92" t="s">
        <v>86</v>
      </c>
      <c r="F4" s="93"/>
      <c r="G4" s="94"/>
      <c r="H4" s="93"/>
      <c r="I4" s="91" t="str">
        <f>+Outputs!E10</f>
        <v>17/18</v>
      </c>
      <c r="J4" s="91" t="str">
        <f>+Outputs!G10</f>
        <v>19/20</v>
      </c>
      <c r="K4" s="91" t="str">
        <f>+Outputs!H10</f>
        <v>20/21</v>
      </c>
      <c r="L4" s="91" t="str">
        <f>+Outputs!I10</f>
        <v>21/22</v>
      </c>
      <c r="M4" s="91" t="str">
        <f>+Outputs!J10</f>
        <v>22/23</v>
      </c>
      <c r="N4" s="91"/>
      <c r="O4" s="91"/>
      <c r="P4" s="91"/>
      <c r="Q4" s="91"/>
      <c r="R4" s="91"/>
      <c r="S4" s="91"/>
      <c r="T4" s="91"/>
      <c r="U4" s="91"/>
      <c r="V4" s="91"/>
      <c r="W4" s="91"/>
      <c r="X4" s="91"/>
      <c r="Y4" s="91"/>
      <c r="Z4" s="91"/>
      <c r="AA4" s="91"/>
      <c r="AB4" s="91"/>
      <c r="AC4" s="91"/>
      <c r="AD4" s="91"/>
      <c r="AE4" s="91"/>
      <c r="AF4" s="91"/>
      <c r="AG4" s="91"/>
      <c r="AH4" s="91"/>
      <c r="AI4" s="91"/>
      <c r="AJ4" s="91"/>
      <c r="AK4" s="91"/>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6"/>
      <c r="BT4" s="96"/>
      <c r="BU4" s="96"/>
      <c r="BV4" s="96"/>
      <c r="BW4" s="97"/>
      <c r="BX4" s="97"/>
      <c r="BY4" s="97"/>
      <c r="BZ4" s="97"/>
      <c r="CA4" s="97"/>
      <c r="CB4" s="97"/>
    </row>
    <row r="5" spans="2:80" s="84" customFormat="1" ht="26.25" customHeight="1" x14ac:dyDescent="0.2">
      <c r="B5" s="99" t="s">
        <v>87</v>
      </c>
      <c r="C5" s="100"/>
      <c r="D5" s="101" t="s">
        <v>88</v>
      </c>
      <c r="E5" s="102" t="s">
        <v>89</v>
      </c>
      <c r="F5" s="103" t="s">
        <v>90</v>
      </c>
      <c r="G5" s="104" t="s">
        <v>33</v>
      </c>
      <c r="H5" s="104" t="s">
        <v>33</v>
      </c>
      <c r="I5" s="105">
        <v>1</v>
      </c>
      <c r="J5" s="105">
        <v>2</v>
      </c>
      <c r="K5" s="105">
        <v>3</v>
      </c>
      <c r="L5" s="105">
        <v>4</v>
      </c>
      <c r="M5" s="105">
        <v>5</v>
      </c>
      <c r="N5" s="105">
        <v>6</v>
      </c>
      <c r="O5" s="105">
        <v>7</v>
      </c>
      <c r="P5" s="105">
        <v>8</v>
      </c>
      <c r="Q5" s="105">
        <v>9</v>
      </c>
      <c r="R5" s="105">
        <v>10</v>
      </c>
      <c r="S5" s="105">
        <v>11</v>
      </c>
      <c r="T5" s="105">
        <v>12</v>
      </c>
      <c r="U5" s="105">
        <v>13</v>
      </c>
      <c r="V5" s="105">
        <v>14</v>
      </c>
      <c r="W5" s="105">
        <v>15</v>
      </c>
      <c r="X5" s="105">
        <v>16</v>
      </c>
      <c r="Y5" s="105">
        <v>17</v>
      </c>
      <c r="Z5" s="105">
        <v>18</v>
      </c>
      <c r="AA5" s="105">
        <v>19</v>
      </c>
      <c r="AB5" s="105">
        <v>20</v>
      </c>
      <c r="AC5" s="105">
        <v>21</v>
      </c>
      <c r="AD5" s="105">
        <v>22</v>
      </c>
      <c r="AE5" s="105">
        <v>23</v>
      </c>
      <c r="AF5" s="105">
        <v>24</v>
      </c>
      <c r="AG5" s="105">
        <v>25</v>
      </c>
      <c r="AH5" s="105">
        <v>26</v>
      </c>
      <c r="AI5" s="105">
        <v>27</v>
      </c>
      <c r="AJ5" s="105">
        <v>28</v>
      </c>
      <c r="AK5" s="105">
        <v>29</v>
      </c>
      <c r="AL5" s="105">
        <v>30</v>
      </c>
      <c r="AM5" s="105">
        <v>31</v>
      </c>
      <c r="AN5" s="105">
        <v>32</v>
      </c>
      <c r="AO5" s="105">
        <v>33</v>
      </c>
      <c r="AP5" s="105">
        <v>34</v>
      </c>
      <c r="AQ5" s="105">
        <v>35</v>
      </c>
      <c r="AR5" s="105">
        <v>36</v>
      </c>
      <c r="AS5" s="105">
        <v>37</v>
      </c>
      <c r="AT5" s="105">
        <v>38</v>
      </c>
      <c r="AU5" s="105">
        <v>39</v>
      </c>
      <c r="AV5" s="105">
        <v>40</v>
      </c>
      <c r="AW5" s="105">
        <v>41</v>
      </c>
      <c r="AX5" s="105">
        <v>42</v>
      </c>
      <c r="AY5" s="105">
        <v>43</v>
      </c>
      <c r="AZ5" s="105">
        <v>44</v>
      </c>
      <c r="BA5" s="105">
        <v>45</v>
      </c>
      <c r="BB5" s="105">
        <v>46</v>
      </c>
      <c r="BC5" s="105">
        <v>47</v>
      </c>
      <c r="BD5" s="105">
        <v>48</v>
      </c>
      <c r="BE5" s="105">
        <v>49</v>
      </c>
      <c r="BF5" s="105">
        <v>50</v>
      </c>
      <c r="BG5" s="105">
        <v>51</v>
      </c>
      <c r="BH5" s="105">
        <v>52</v>
      </c>
      <c r="BI5" s="105">
        <v>53</v>
      </c>
      <c r="BJ5" s="105">
        <v>54</v>
      </c>
      <c r="BK5" s="105">
        <v>55</v>
      </c>
      <c r="BL5" s="105">
        <v>56</v>
      </c>
      <c r="BM5" s="105">
        <v>57</v>
      </c>
      <c r="BN5" s="105">
        <v>58</v>
      </c>
      <c r="BO5" s="105">
        <v>59</v>
      </c>
      <c r="BP5" s="105">
        <v>60</v>
      </c>
      <c r="BQ5" s="105">
        <v>61</v>
      </c>
      <c r="BR5" s="101" t="s">
        <v>9</v>
      </c>
      <c r="BS5" s="84" t="s">
        <v>91</v>
      </c>
    </row>
    <row r="6" spans="2:80" s="98" customFormat="1" hidden="1" x14ac:dyDescent="0.2">
      <c r="B6" s="106" t="s">
        <v>92</v>
      </c>
      <c r="C6" s="107"/>
      <c r="D6" s="93"/>
      <c r="E6" s="108"/>
      <c r="F6" s="108"/>
      <c r="G6" s="108"/>
      <c r="H6" s="108"/>
      <c r="I6" s="108">
        <v>1</v>
      </c>
      <c r="J6" s="108">
        <v>2</v>
      </c>
      <c r="K6" s="108">
        <v>3</v>
      </c>
      <c r="L6" s="108">
        <v>4</v>
      </c>
      <c r="M6" s="108">
        <v>5</v>
      </c>
      <c r="N6" s="108">
        <v>6</v>
      </c>
      <c r="O6" s="108">
        <v>7</v>
      </c>
      <c r="P6" s="108">
        <v>8</v>
      </c>
      <c r="Q6" s="108">
        <v>9</v>
      </c>
      <c r="R6" s="108">
        <v>10</v>
      </c>
      <c r="S6" s="108">
        <v>11</v>
      </c>
      <c r="T6" s="108">
        <v>12</v>
      </c>
      <c r="U6" s="108">
        <v>13</v>
      </c>
      <c r="V6" s="108">
        <v>14</v>
      </c>
      <c r="W6" s="108">
        <v>15</v>
      </c>
      <c r="X6" s="108">
        <v>16</v>
      </c>
      <c r="Y6" s="108">
        <v>17</v>
      </c>
      <c r="Z6" s="108">
        <v>18</v>
      </c>
      <c r="AA6" s="108">
        <v>19</v>
      </c>
      <c r="AB6" s="108">
        <v>20</v>
      </c>
      <c r="AC6" s="108">
        <v>21</v>
      </c>
      <c r="AD6" s="108">
        <v>22</v>
      </c>
      <c r="AE6" s="108">
        <v>23</v>
      </c>
      <c r="AF6" s="108">
        <v>24</v>
      </c>
      <c r="AG6" s="108">
        <v>25</v>
      </c>
      <c r="AH6" s="108">
        <v>26</v>
      </c>
      <c r="AI6" s="108">
        <v>27</v>
      </c>
      <c r="AJ6" s="108">
        <v>28</v>
      </c>
      <c r="AK6" s="108">
        <v>29</v>
      </c>
      <c r="AL6" s="108">
        <v>30</v>
      </c>
      <c r="AM6" s="108">
        <v>31</v>
      </c>
      <c r="AN6" s="108">
        <v>31</v>
      </c>
      <c r="AO6" s="108">
        <v>33</v>
      </c>
      <c r="AP6" s="108">
        <v>34</v>
      </c>
      <c r="AQ6" s="108">
        <v>35</v>
      </c>
      <c r="AR6" s="108">
        <v>36</v>
      </c>
      <c r="AS6" s="108">
        <v>37</v>
      </c>
      <c r="AT6" s="108">
        <v>38</v>
      </c>
      <c r="AU6" s="108">
        <v>39</v>
      </c>
      <c r="AV6" s="108">
        <v>40</v>
      </c>
      <c r="AW6" s="108">
        <v>41</v>
      </c>
      <c r="AX6" s="108">
        <v>42</v>
      </c>
      <c r="AY6" s="108">
        <v>43</v>
      </c>
      <c r="AZ6" s="108">
        <v>44</v>
      </c>
      <c r="BA6" s="108">
        <v>45</v>
      </c>
      <c r="BB6" s="108">
        <v>46</v>
      </c>
      <c r="BC6" s="108">
        <v>47</v>
      </c>
      <c r="BD6" s="108">
        <v>48</v>
      </c>
      <c r="BE6" s="108">
        <v>49</v>
      </c>
      <c r="BF6" s="108">
        <v>50</v>
      </c>
      <c r="BG6" s="108">
        <v>51</v>
      </c>
      <c r="BH6" s="108">
        <v>52</v>
      </c>
      <c r="BI6" s="108">
        <v>53</v>
      </c>
      <c r="BJ6" s="108">
        <v>54</v>
      </c>
      <c r="BK6" s="108">
        <v>55</v>
      </c>
      <c r="BL6" s="108">
        <v>56</v>
      </c>
      <c r="BM6" s="108">
        <v>57</v>
      </c>
      <c r="BN6" s="108">
        <v>58</v>
      </c>
      <c r="BO6" s="108">
        <v>59</v>
      </c>
      <c r="BP6" s="108">
        <v>60</v>
      </c>
      <c r="BQ6" s="108"/>
      <c r="BR6" s="108"/>
      <c r="BS6" s="96"/>
      <c r="BT6" s="96"/>
      <c r="BU6" s="96"/>
      <c r="BV6" s="96"/>
      <c r="BW6" s="97"/>
      <c r="BX6" s="97"/>
      <c r="BY6" s="97"/>
      <c r="BZ6" s="97"/>
      <c r="CA6" s="97"/>
      <c r="CB6" s="97"/>
    </row>
    <row r="7" spans="2:80" s="98" customFormat="1" hidden="1" x14ac:dyDescent="0.2">
      <c r="B7" s="109" t="s">
        <v>93</v>
      </c>
      <c r="C7" s="96"/>
      <c r="D7" s="108"/>
      <c r="E7" s="108"/>
      <c r="F7" s="108"/>
      <c r="G7" s="108"/>
      <c r="H7" s="108"/>
      <c r="I7" s="108">
        <v>1</v>
      </c>
      <c r="J7" s="108">
        <v>2</v>
      </c>
      <c r="K7" s="108">
        <v>3</v>
      </c>
      <c r="L7" s="108">
        <v>4</v>
      </c>
      <c r="M7" s="108">
        <v>5</v>
      </c>
      <c r="N7" s="108">
        <v>6</v>
      </c>
      <c r="O7" s="108">
        <v>7</v>
      </c>
      <c r="P7" s="108">
        <v>8</v>
      </c>
      <c r="Q7" s="108">
        <v>9</v>
      </c>
      <c r="R7" s="108">
        <v>10</v>
      </c>
      <c r="S7" s="108">
        <v>11</v>
      </c>
      <c r="T7" s="108">
        <v>12</v>
      </c>
      <c r="U7" s="108">
        <v>13</v>
      </c>
      <c r="V7" s="108">
        <v>14</v>
      </c>
      <c r="W7" s="108">
        <v>15</v>
      </c>
      <c r="X7" s="108">
        <v>16</v>
      </c>
      <c r="Y7" s="108">
        <v>17</v>
      </c>
      <c r="Z7" s="108">
        <v>18</v>
      </c>
      <c r="AA7" s="108">
        <v>19</v>
      </c>
      <c r="AB7" s="108">
        <v>20</v>
      </c>
      <c r="AC7" s="108">
        <v>21</v>
      </c>
      <c r="AD7" s="108">
        <v>22</v>
      </c>
      <c r="AE7" s="108">
        <v>23</v>
      </c>
      <c r="AF7" s="108">
        <v>24</v>
      </c>
      <c r="AG7" s="108">
        <v>25</v>
      </c>
      <c r="AH7" s="108">
        <v>26</v>
      </c>
      <c r="AI7" s="108">
        <v>27</v>
      </c>
      <c r="AJ7" s="108">
        <v>28</v>
      </c>
      <c r="AK7" s="108">
        <v>29</v>
      </c>
      <c r="AL7" s="108">
        <v>30</v>
      </c>
      <c r="AM7" s="108">
        <v>31</v>
      </c>
      <c r="AN7" s="108">
        <v>31</v>
      </c>
      <c r="AO7" s="108">
        <v>33</v>
      </c>
      <c r="AP7" s="108">
        <v>34</v>
      </c>
      <c r="AQ7" s="108">
        <v>35</v>
      </c>
      <c r="AR7" s="108">
        <v>36</v>
      </c>
      <c r="AS7" s="108">
        <v>37</v>
      </c>
      <c r="AT7" s="108">
        <v>38</v>
      </c>
      <c r="AU7" s="108">
        <v>39</v>
      </c>
      <c r="AV7" s="108">
        <v>40</v>
      </c>
      <c r="AW7" s="108">
        <v>41</v>
      </c>
      <c r="AX7" s="108">
        <v>42</v>
      </c>
      <c r="AY7" s="108">
        <v>43</v>
      </c>
      <c r="AZ7" s="108">
        <v>44</v>
      </c>
      <c r="BA7" s="108">
        <v>45</v>
      </c>
      <c r="BB7" s="108">
        <v>46</v>
      </c>
      <c r="BC7" s="108">
        <v>47</v>
      </c>
      <c r="BD7" s="108">
        <v>48</v>
      </c>
      <c r="BE7" s="108">
        <v>49</v>
      </c>
      <c r="BF7" s="108">
        <v>50</v>
      </c>
      <c r="BG7" s="108">
        <v>51</v>
      </c>
      <c r="BH7" s="108">
        <v>52</v>
      </c>
      <c r="BI7" s="108">
        <v>53</v>
      </c>
      <c r="BJ7" s="108">
        <v>54</v>
      </c>
      <c r="BK7" s="108">
        <v>55</v>
      </c>
      <c r="BL7" s="108">
        <v>56</v>
      </c>
      <c r="BM7" s="108">
        <v>57</v>
      </c>
      <c r="BN7" s="108">
        <v>58</v>
      </c>
      <c r="BO7" s="108">
        <v>59</v>
      </c>
      <c r="BP7" s="108">
        <v>60</v>
      </c>
      <c r="BQ7" s="108"/>
      <c r="BR7" s="108"/>
      <c r="BS7" s="96"/>
      <c r="BT7" s="96"/>
      <c r="BU7" s="96"/>
      <c r="BV7" s="96"/>
      <c r="BW7" s="97"/>
      <c r="BX7" s="97"/>
      <c r="BY7" s="97"/>
      <c r="BZ7" s="97"/>
      <c r="CA7" s="97"/>
      <c r="CB7" s="97"/>
    </row>
    <row r="8" spans="2:80" s="98" customFormat="1" x14ac:dyDescent="0.2">
      <c r="B8" s="110" t="s">
        <v>94</v>
      </c>
      <c r="C8" s="96"/>
      <c r="D8" s="108">
        <v>60</v>
      </c>
      <c r="E8" s="111">
        <v>1</v>
      </c>
      <c r="F8" s="112"/>
      <c r="G8" s="112"/>
      <c r="H8" s="113"/>
      <c r="I8" s="206">
        <f>SUM($F8/$D8)/12*SUM(13-$E8)</f>
        <v>0</v>
      </c>
      <c r="J8" s="206">
        <f t="shared" ref="J8:Y12" si="0">SUM($F8/$D8)</f>
        <v>0</v>
      </c>
      <c r="K8" s="206">
        <f t="shared" si="0"/>
        <v>0</v>
      </c>
      <c r="L8" s="206">
        <f t="shared" si="0"/>
        <v>0</v>
      </c>
      <c r="M8" s="206">
        <f t="shared" si="0"/>
        <v>0</v>
      </c>
      <c r="N8" s="206">
        <f t="shared" si="0"/>
        <v>0</v>
      </c>
      <c r="O8" s="206">
        <f t="shared" si="0"/>
        <v>0</v>
      </c>
      <c r="P8" s="206">
        <f t="shared" si="0"/>
        <v>0</v>
      </c>
      <c r="Q8" s="206">
        <f t="shared" si="0"/>
        <v>0</v>
      </c>
      <c r="R8" s="206">
        <f t="shared" si="0"/>
        <v>0</v>
      </c>
      <c r="S8" s="206">
        <f t="shared" si="0"/>
        <v>0</v>
      </c>
      <c r="T8" s="206">
        <f t="shared" si="0"/>
        <v>0</v>
      </c>
      <c r="U8" s="206">
        <f t="shared" si="0"/>
        <v>0</v>
      </c>
      <c r="V8" s="206">
        <f t="shared" si="0"/>
        <v>0</v>
      </c>
      <c r="W8" s="206">
        <f t="shared" si="0"/>
        <v>0</v>
      </c>
      <c r="X8" s="206">
        <f t="shared" si="0"/>
        <v>0</v>
      </c>
      <c r="Y8" s="206">
        <f t="shared" si="0"/>
        <v>0</v>
      </c>
      <c r="Z8" s="206">
        <f t="shared" ref="Z8:AO10" si="1">SUM($F8/$D8)</f>
        <v>0</v>
      </c>
      <c r="AA8" s="206">
        <f t="shared" si="1"/>
        <v>0</v>
      </c>
      <c r="AB8" s="206">
        <f t="shared" si="1"/>
        <v>0</v>
      </c>
      <c r="AC8" s="206">
        <f t="shared" si="1"/>
        <v>0</v>
      </c>
      <c r="AD8" s="206">
        <f t="shared" si="1"/>
        <v>0</v>
      </c>
      <c r="AE8" s="206">
        <f t="shared" si="1"/>
        <v>0</v>
      </c>
      <c r="AF8" s="206">
        <f t="shared" si="1"/>
        <v>0</v>
      </c>
      <c r="AG8" s="206">
        <f t="shared" si="1"/>
        <v>0</v>
      </c>
      <c r="AH8" s="206">
        <f t="shared" si="1"/>
        <v>0</v>
      </c>
      <c r="AI8" s="206">
        <f t="shared" si="1"/>
        <v>0</v>
      </c>
      <c r="AJ8" s="206">
        <f t="shared" si="1"/>
        <v>0</v>
      </c>
      <c r="AK8" s="206">
        <f t="shared" si="1"/>
        <v>0</v>
      </c>
      <c r="AL8" s="206">
        <f t="shared" si="1"/>
        <v>0</v>
      </c>
      <c r="AM8" s="206">
        <f t="shared" si="1"/>
        <v>0</v>
      </c>
      <c r="AN8" s="206">
        <f t="shared" si="1"/>
        <v>0</v>
      </c>
      <c r="AO8" s="206">
        <f t="shared" si="1"/>
        <v>0</v>
      </c>
      <c r="AP8" s="206">
        <f t="shared" ref="AP8:BP8" si="2">SUM($F8/$D8)</f>
        <v>0</v>
      </c>
      <c r="AQ8" s="206">
        <f t="shared" si="2"/>
        <v>0</v>
      </c>
      <c r="AR8" s="206">
        <f t="shared" si="2"/>
        <v>0</v>
      </c>
      <c r="AS8" s="206">
        <f t="shared" si="2"/>
        <v>0</v>
      </c>
      <c r="AT8" s="206">
        <f t="shared" si="2"/>
        <v>0</v>
      </c>
      <c r="AU8" s="206">
        <f t="shared" si="2"/>
        <v>0</v>
      </c>
      <c r="AV8" s="206">
        <f t="shared" si="2"/>
        <v>0</v>
      </c>
      <c r="AW8" s="206">
        <f t="shared" si="2"/>
        <v>0</v>
      </c>
      <c r="AX8" s="206">
        <f t="shared" si="2"/>
        <v>0</v>
      </c>
      <c r="AY8" s="206">
        <f t="shared" si="2"/>
        <v>0</v>
      </c>
      <c r="AZ8" s="206">
        <f t="shared" si="2"/>
        <v>0</v>
      </c>
      <c r="BA8" s="206">
        <f t="shared" si="2"/>
        <v>0</v>
      </c>
      <c r="BB8" s="206">
        <f t="shared" si="2"/>
        <v>0</v>
      </c>
      <c r="BC8" s="206">
        <f t="shared" si="2"/>
        <v>0</v>
      </c>
      <c r="BD8" s="206">
        <f t="shared" si="2"/>
        <v>0</v>
      </c>
      <c r="BE8" s="206">
        <f t="shared" si="2"/>
        <v>0</v>
      </c>
      <c r="BF8" s="206">
        <f t="shared" si="2"/>
        <v>0</v>
      </c>
      <c r="BG8" s="206">
        <f t="shared" si="2"/>
        <v>0</v>
      </c>
      <c r="BH8" s="206">
        <f t="shared" si="2"/>
        <v>0</v>
      </c>
      <c r="BI8" s="206">
        <f t="shared" si="2"/>
        <v>0</v>
      </c>
      <c r="BJ8" s="206">
        <f t="shared" si="2"/>
        <v>0</v>
      </c>
      <c r="BK8" s="206">
        <f t="shared" si="2"/>
        <v>0</v>
      </c>
      <c r="BL8" s="206">
        <f t="shared" si="2"/>
        <v>0</v>
      </c>
      <c r="BM8" s="206">
        <f t="shared" si="2"/>
        <v>0</v>
      </c>
      <c r="BN8" s="206">
        <f t="shared" si="2"/>
        <v>0</v>
      </c>
      <c r="BO8" s="206">
        <f t="shared" si="2"/>
        <v>0</v>
      </c>
      <c r="BP8" s="206">
        <f t="shared" si="2"/>
        <v>0</v>
      </c>
      <c r="BQ8" s="206">
        <f>SUM($F8/$D8)/12*SUM(12-SUM(13-$E8))</f>
        <v>0</v>
      </c>
      <c r="BR8" s="206">
        <f>SUM(I8:BQ8)</f>
        <v>0</v>
      </c>
      <c r="BS8" s="114">
        <f>+BQ8-E8</f>
        <v>-1</v>
      </c>
      <c r="BT8" s="97"/>
      <c r="BU8" s="97"/>
      <c r="BV8" s="97"/>
      <c r="BW8" s="97"/>
      <c r="BX8" s="97"/>
      <c r="BY8" s="97"/>
      <c r="BZ8" s="97"/>
      <c r="CA8" s="97"/>
      <c r="CB8" s="97"/>
    </row>
    <row r="9" spans="2:80" s="98" customFormat="1" x14ac:dyDescent="0.2">
      <c r="B9" s="110" t="s">
        <v>95</v>
      </c>
      <c r="C9" s="96"/>
      <c r="D9" s="108">
        <v>30</v>
      </c>
      <c r="E9" s="111">
        <v>1</v>
      </c>
      <c r="F9" s="112">
        <v>0</v>
      </c>
      <c r="G9" s="112"/>
      <c r="H9" s="113"/>
      <c r="I9" s="206">
        <f t="shared" ref="I9:I13" si="3">SUM($F9/$D9)/12*SUM(13-$E9)</f>
        <v>0</v>
      </c>
      <c r="J9" s="206">
        <f t="shared" si="0"/>
        <v>0</v>
      </c>
      <c r="K9" s="206">
        <f t="shared" si="0"/>
        <v>0</v>
      </c>
      <c r="L9" s="206">
        <f t="shared" si="0"/>
        <v>0</v>
      </c>
      <c r="M9" s="206">
        <f t="shared" si="0"/>
        <v>0</v>
      </c>
      <c r="N9" s="206">
        <f t="shared" si="0"/>
        <v>0</v>
      </c>
      <c r="O9" s="206">
        <f t="shared" si="0"/>
        <v>0</v>
      </c>
      <c r="P9" s="206">
        <f t="shared" si="0"/>
        <v>0</v>
      </c>
      <c r="Q9" s="206">
        <f t="shared" si="0"/>
        <v>0</v>
      </c>
      <c r="R9" s="206">
        <f t="shared" si="0"/>
        <v>0</v>
      </c>
      <c r="S9" s="206">
        <f t="shared" si="0"/>
        <v>0</v>
      </c>
      <c r="T9" s="206">
        <f t="shared" si="0"/>
        <v>0</v>
      </c>
      <c r="U9" s="206">
        <f t="shared" si="0"/>
        <v>0</v>
      </c>
      <c r="V9" s="206">
        <f t="shared" si="0"/>
        <v>0</v>
      </c>
      <c r="W9" s="206">
        <f t="shared" si="0"/>
        <v>0</v>
      </c>
      <c r="X9" s="206">
        <f t="shared" si="0"/>
        <v>0</v>
      </c>
      <c r="Y9" s="206">
        <f t="shared" si="0"/>
        <v>0</v>
      </c>
      <c r="Z9" s="206">
        <f t="shared" si="1"/>
        <v>0</v>
      </c>
      <c r="AA9" s="206">
        <f t="shared" si="1"/>
        <v>0</v>
      </c>
      <c r="AB9" s="206">
        <f t="shared" si="1"/>
        <v>0</v>
      </c>
      <c r="AC9" s="206">
        <f t="shared" si="1"/>
        <v>0</v>
      </c>
      <c r="AD9" s="206">
        <f t="shared" si="1"/>
        <v>0</v>
      </c>
      <c r="AE9" s="206">
        <f t="shared" si="1"/>
        <v>0</v>
      </c>
      <c r="AF9" s="206">
        <f t="shared" si="1"/>
        <v>0</v>
      </c>
      <c r="AG9" s="206">
        <f t="shared" si="1"/>
        <v>0</v>
      </c>
      <c r="AH9" s="206">
        <f t="shared" si="1"/>
        <v>0</v>
      </c>
      <c r="AI9" s="206">
        <f t="shared" si="1"/>
        <v>0</v>
      </c>
      <c r="AJ9" s="206">
        <f t="shared" si="1"/>
        <v>0</v>
      </c>
      <c r="AK9" s="206">
        <f t="shared" si="1"/>
        <v>0</v>
      </c>
      <c r="AL9" s="206">
        <f t="shared" si="1"/>
        <v>0</v>
      </c>
      <c r="AM9" s="206">
        <f>SUM($F9/$D9)/12*SUM(12-SUM(13-$E9))</f>
        <v>0</v>
      </c>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f t="shared" ref="BR9:BR14" si="4">SUM(I9:BM9)</f>
        <v>0</v>
      </c>
      <c r="BS9" s="114">
        <f t="shared" ref="BS9:BS15" si="5">+BP9-E9</f>
        <v>-1</v>
      </c>
      <c r="BT9" s="97"/>
      <c r="BU9" s="97"/>
      <c r="BV9" s="97"/>
      <c r="BW9" s="97"/>
      <c r="BX9" s="97"/>
      <c r="BY9" s="97"/>
      <c r="BZ9" s="97"/>
      <c r="CA9" s="97"/>
      <c r="CB9" s="97"/>
    </row>
    <row r="10" spans="2:80" s="98" customFormat="1" x14ac:dyDescent="0.2">
      <c r="B10" s="110" t="s">
        <v>96</v>
      </c>
      <c r="C10" s="96"/>
      <c r="D10" s="108">
        <v>20</v>
      </c>
      <c r="E10" s="111">
        <v>1</v>
      </c>
      <c r="F10" s="112">
        <v>0</v>
      </c>
      <c r="G10" s="112"/>
      <c r="H10" s="113"/>
      <c r="I10" s="206">
        <f t="shared" si="3"/>
        <v>0</v>
      </c>
      <c r="J10" s="206">
        <f t="shared" si="0"/>
        <v>0</v>
      </c>
      <c r="K10" s="206">
        <f t="shared" si="0"/>
        <v>0</v>
      </c>
      <c r="L10" s="206">
        <f t="shared" si="0"/>
        <v>0</v>
      </c>
      <c r="M10" s="206">
        <f t="shared" si="0"/>
        <v>0</v>
      </c>
      <c r="N10" s="206">
        <f t="shared" si="0"/>
        <v>0</v>
      </c>
      <c r="O10" s="206">
        <f t="shared" si="0"/>
        <v>0</v>
      </c>
      <c r="P10" s="206">
        <f t="shared" si="0"/>
        <v>0</v>
      </c>
      <c r="Q10" s="206">
        <f t="shared" si="0"/>
        <v>0</v>
      </c>
      <c r="R10" s="206">
        <f t="shared" si="0"/>
        <v>0</v>
      </c>
      <c r="S10" s="206">
        <f t="shared" si="0"/>
        <v>0</v>
      </c>
      <c r="T10" s="206">
        <f t="shared" si="0"/>
        <v>0</v>
      </c>
      <c r="U10" s="206">
        <f t="shared" si="0"/>
        <v>0</v>
      </c>
      <c r="V10" s="206">
        <f t="shared" si="0"/>
        <v>0</v>
      </c>
      <c r="W10" s="206">
        <f t="shared" si="0"/>
        <v>0</v>
      </c>
      <c r="X10" s="206">
        <f t="shared" si="0"/>
        <v>0</v>
      </c>
      <c r="Y10" s="206">
        <f t="shared" si="0"/>
        <v>0</v>
      </c>
      <c r="Z10" s="206">
        <f t="shared" si="1"/>
        <v>0</v>
      </c>
      <c r="AA10" s="206">
        <f t="shared" si="1"/>
        <v>0</v>
      </c>
      <c r="AB10" s="206">
        <f t="shared" si="1"/>
        <v>0</v>
      </c>
      <c r="AC10" s="206">
        <f>SUM($F10/$D10)/12*SUM(12-SUM(13-$E10))</f>
        <v>0</v>
      </c>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f t="shared" si="4"/>
        <v>0</v>
      </c>
      <c r="BS10" s="114">
        <f t="shared" si="5"/>
        <v>-1</v>
      </c>
      <c r="BT10" s="97"/>
      <c r="BU10" s="97"/>
      <c r="BV10" s="97"/>
      <c r="BW10" s="97"/>
      <c r="BX10" s="97"/>
      <c r="BY10" s="97"/>
      <c r="BZ10" s="97"/>
      <c r="CA10" s="97"/>
      <c r="CB10" s="97"/>
    </row>
    <row r="11" spans="2:80" s="98" customFormat="1" x14ac:dyDescent="0.2">
      <c r="B11" s="110" t="s">
        <v>97</v>
      </c>
      <c r="C11" s="115"/>
      <c r="D11" s="108">
        <v>15</v>
      </c>
      <c r="E11" s="111">
        <v>1</v>
      </c>
      <c r="F11" s="112">
        <v>0</v>
      </c>
      <c r="G11" s="112"/>
      <c r="H11" s="113"/>
      <c r="I11" s="206">
        <f t="shared" si="3"/>
        <v>0</v>
      </c>
      <c r="J11" s="206">
        <f t="shared" si="0"/>
        <v>0</v>
      </c>
      <c r="K11" s="206">
        <f t="shared" si="0"/>
        <v>0</v>
      </c>
      <c r="L11" s="206">
        <f t="shared" si="0"/>
        <v>0</v>
      </c>
      <c r="M11" s="206">
        <f t="shared" si="0"/>
        <v>0</v>
      </c>
      <c r="N11" s="206">
        <f t="shared" si="0"/>
        <v>0</v>
      </c>
      <c r="O11" s="206">
        <f t="shared" si="0"/>
        <v>0</v>
      </c>
      <c r="P11" s="206">
        <f t="shared" si="0"/>
        <v>0</v>
      </c>
      <c r="Q11" s="206">
        <f t="shared" si="0"/>
        <v>0</v>
      </c>
      <c r="R11" s="206">
        <f t="shared" si="0"/>
        <v>0</v>
      </c>
      <c r="S11" s="206">
        <f t="shared" si="0"/>
        <v>0</v>
      </c>
      <c r="T11" s="206">
        <f t="shared" si="0"/>
        <v>0</v>
      </c>
      <c r="U11" s="206">
        <f t="shared" si="0"/>
        <v>0</v>
      </c>
      <c r="V11" s="206">
        <f t="shared" si="0"/>
        <v>0</v>
      </c>
      <c r="W11" s="206">
        <f t="shared" si="0"/>
        <v>0</v>
      </c>
      <c r="X11" s="206">
        <f>SUM($F11/$D11)/12*SUM(12-SUM(13-$E11))</f>
        <v>0</v>
      </c>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f t="shared" si="4"/>
        <v>0</v>
      </c>
      <c r="BS11" s="114">
        <f t="shared" si="5"/>
        <v>-1</v>
      </c>
      <c r="BT11" s="97"/>
      <c r="BU11" s="97"/>
      <c r="BV11" s="97"/>
      <c r="BW11" s="97"/>
      <c r="BX11" s="97"/>
      <c r="BY11" s="97"/>
      <c r="BZ11" s="97"/>
      <c r="CA11" s="97"/>
      <c r="CB11" s="97"/>
    </row>
    <row r="12" spans="2:80" s="98" customFormat="1" x14ac:dyDescent="0.2">
      <c r="B12" s="110" t="s">
        <v>98</v>
      </c>
      <c r="C12" s="115"/>
      <c r="D12" s="108">
        <v>10</v>
      </c>
      <c r="E12" s="111">
        <v>1</v>
      </c>
      <c r="F12" s="112">
        <v>0</v>
      </c>
      <c r="G12" s="112"/>
      <c r="H12" s="113"/>
      <c r="I12" s="206">
        <f>SUM($F12/$D12)/12*SUM(13-$E12)</f>
        <v>0</v>
      </c>
      <c r="J12" s="206">
        <f t="shared" si="0"/>
        <v>0</v>
      </c>
      <c r="K12" s="206">
        <f t="shared" si="0"/>
        <v>0</v>
      </c>
      <c r="L12" s="206">
        <f t="shared" si="0"/>
        <v>0</v>
      </c>
      <c r="M12" s="206">
        <f t="shared" si="0"/>
        <v>0</v>
      </c>
      <c r="N12" s="206">
        <f t="shared" si="0"/>
        <v>0</v>
      </c>
      <c r="O12" s="206">
        <f t="shared" si="0"/>
        <v>0</v>
      </c>
      <c r="P12" s="206">
        <f t="shared" si="0"/>
        <v>0</v>
      </c>
      <c r="Q12" s="206">
        <f t="shared" si="0"/>
        <v>0</v>
      </c>
      <c r="R12" s="206">
        <f t="shared" si="0"/>
        <v>0</v>
      </c>
      <c r="S12" s="206">
        <f>SUM($F12/$D12)/12*SUM(12-SUM(13-$E12))</f>
        <v>0</v>
      </c>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f t="shared" si="4"/>
        <v>0</v>
      </c>
      <c r="BS12" s="114"/>
      <c r="BT12" s="97"/>
      <c r="BU12" s="97"/>
      <c r="BV12" s="97"/>
      <c r="BW12" s="97"/>
      <c r="BX12" s="97"/>
      <c r="BY12" s="97"/>
      <c r="BZ12" s="97"/>
      <c r="CA12" s="97"/>
      <c r="CB12" s="97"/>
    </row>
    <row r="13" spans="2:80" s="98" customFormat="1" x14ac:dyDescent="0.2">
      <c r="B13" s="116" t="s">
        <v>49</v>
      </c>
      <c r="C13" s="117"/>
      <c r="D13" s="108">
        <v>5</v>
      </c>
      <c r="E13" s="111">
        <v>1</v>
      </c>
      <c r="F13" s="112">
        <v>0</v>
      </c>
      <c r="G13" s="112">
        <v>0</v>
      </c>
      <c r="H13" s="113"/>
      <c r="I13" s="206">
        <f t="shared" si="3"/>
        <v>0</v>
      </c>
      <c r="J13" s="206">
        <f>SUM($F13/$D13)</f>
        <v>0</v>
      </c>
      <c r="K13" s="206">
        <f>SUM($F13/$D13)</f>
        <v>0</v>
      </c>
      <c r="L13" s="206">
        <f>SUM($F13/$D13)</f>
        <v>0</v>
      </c>
      <c r="M13" s="206">
        <f>SUM($F13/$D13)</f>
        <v>0</v>
      </c>
      <c r="N13" s="206">
        <f>SUM($F13/$D13)/12*SUM(12-SUM(13-$E13))</f>
        <v>0</v>
      </c>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f t="shared" si="4"/>
        <v>0</v>
      </c>
      <c r="BS13" s="114">
        <f t="shared" si="5"/>
        <v>-1</v>
      </c>
      <c r="BT13" s="97"/>
      <c r="BU13" s="97"/>
      <c r="BV13" s="97"/>
      <c r="BW13" s="97"/>
      <c r="BX13" s="97"/>
      <c r="BY13" s="97"/>
      <c r="BZ13" s="97"/>
      <c r="CA13" s="97"/>
      <c r="CB13" s="97"/>
    </row>
    <row r="14" spans="2:80" s="98" customFormat="1" x14ac:dyDescent="0.2">
      <c r="B14" s="116" t="s">
        <v>99</v>
      </c>
      <c r="C14" s="117"/>
      <c r="D14" s="108">
        <v>3</v>
      </c>
      <c r="E14" s="111">
        <v>1</v>
      </c>
      <c r="F14" s="112">
        <v>0</v>
      </c>
      <c r="G14" s="112"/>
      <c r="H14" s="113"/>
      <c r="I14" s="206">
        <f>SUM($F14/$D14)/12*SUM(13-$E14)</f>
        <v>0</v>
      </c>
      <c r="J14" s="206">
        <f>SUM($F14/$D14)</f>
        <v>0</v>
      </c>
      <c r="K14" s="206">
        <f>SUM($F14/$D14)</f>
        <v>0</v>
      </c>
      <c r="L14" s="206">
        <f>SUM($F14/$D14)/12*SUM(12-SUM(13-$E14))</f>
        <v>0</v>
      </c>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f t="shared" si="4"/>
        <v>0</v>
      </c>
      <c r="BS14" s="114">
        <f t="shared" si="5"/>
        <v>-1</v>
      </c>
      <c r="BT14" s="97"/>
      <c r="BU14" s="97"/>
      <c r="BV14" s="97"/>
      <c r="BW14" s="97"/>
      <c r="BX14" s="97"/>
      <c r="BY14" s="97"/>
      <c r="BZ14" s="97"/>
      <c r="CA14" s="97"/>
      <c r="CB14" s="97"/>
    </row>
    <row r="15" spans="2:80" s="98" customFormat="1" x14ac:dyDescent="0.2">
      <c r="B15" s="118"/>
      <c r="C15" s="119"/>
      <c r="D15" s="120"/>
      <c r="E15" s="120"/>
      <c r="F15" s="121">
        <f>SUM(F8:F14)</f>
        <v>0</v>
      </c>
      <c r="G15" s="121">
        <f>SUM(G8:G14)</f>
        <v>0</v>
      </c>
      <c r="H15" s="120"/>
      <c r="I15" s="207">
        <f t="shared" ref="I15:BR15" si="6">SUM(I8:I14)</f>
        <v>0</v>
      </c>
      <c r="J15" s="207">
        <f t="shared" si="6"/>
        <v>0</v>
      </c>
      <c r="K15" s="207">
        <f t="shared" si="6"/>
        <v>0</v>
      </c>
      <c r="L15" s="207">
        <f>SUM(L8:L14)</f>
        <v>0</v>
      </c>
      <c r="M15" s="207">
        <f t="shared" si="6"/>
        <v>0</v>
      </c>
      <c r="N15" s="207">
        <f t="shared" si="6"/>
        <v>0</v>
      </c>
      <c r="O15" s="207">
        <f t="shared" si="6"/>
        <v>0</v>
      </c>
      <c r="P15" s="207">
        <f t="shared" si="6"/>
        <v>0</v>
      </c>
      <c r="Q15" s="207">
        <f t="shared" si="6"/>
        <v>0</v>
      </c>
      <c r="R15" s="207">
        <f t="shared" si="6"/>
        <v>0</v>
      </c>
      <c r="S15" s="207">
        <f t="shared" si="6"/>
        <v>0</v>
      </c>
      <c r="T15" s="207">
        <f t="shared" si="6"/>
        <v>0</v>
      </c>
      <c r="U15" s="207">
        <f t="shared" si="6"/>
        <v>0</v>
      </c>
      <c r="V15" s="207">
        <f t="shared" si="6"/>
        <v>0</v>
      </c>
      <c r="W15" s="207">
        <f t="shared" si="6"/>
        <v>0</v>
      </c>
      <c r="X15" s="207">
        <f t="shared" si="6"/>
        <v>0</v>
      </c>
      <c r="Y15" s="207">
        <f t="shared" si="6"/>
        <v>0</v>
      </c>
      <c r="Z15" s="207">
        <f t="shared" si="6"/>
        <v>0</v>
      </c>
      <c r="AA15" s="207">
        <f t="shared" si="6"/>
        <v>0</v>
      </c>
      <c r="AB15" s="207">
        <f t="shared" si="6"/>
        <v>0</v>
      </c>
      <c r="AC15" s="207">
        <f t="shared" si="6"/>
        <v>0</v>
      </c>
      <c r="AD15" s="207">
        <f t="shared" si="6"/>
        <v>0</v>
      </c>
      <c r="AE15" s="207">
        <f t="shared" si="6"/>
        <v>0</v>
      </c>
      <c r="AF15" s="207">
        <f t="shared" si="6"/>
        <v>0</v>
      </c>
      <c r="AG15" s="207">
        <f t="shared" si="6"/>
        <v>0</v>
      </c>
      <c r="AH15" s="207">
        <f t="shared" si="6"/>
        <v>0</v>
      </c>
      <c r="AI15" s="207">
        <f t="shared" si="6"/>
        <v>0</v>
      </c>
      <c r="AJ15" s="207">
        <f t="shared" si="6"/>
        <v>0</v>
      </c>
      <c r="AK15" s="207">
        <f t="shared" si="6"/>
        <v>0</v>
      </c>
      <c r="AL15" s="207">
        <f t="shared" si="6"/>
        <v>0</v>
      </c>
      <c r="AM15" s="207">
        <f t="shared" si="6"/>
        <v>0</v>
      </c>
      <c r="AN15" s="207">
        <f t="shared" si="6"/>
        <v>0</v>
      </c>
      <c r="AO15" s="207">
        <f t="shared" si="6"/>
        <v>0</v>
      </c>
      <c r="AP15" s="207">
        <f t="shared" si="6"/>
        <v>0</v>
      </c>
      <c r="AQ15" s="207">
        <f t="shared" si="6"/>
        <v>0</v>
      </c>
      <c r="AR15" s="207">
        <f t="shared" si="6"/>
        <v>0</v>
      </c>
      <c r="AS15" s="207">
        <f t="shared" si="6"/>
        <v>0</v>
      </c>
      <c r="AT15" s="207">
        <f t="shared" si="6"/>
        <v>0</v>
      </c>
      <c r="AU15" s="207">
        <f t="shared" si="6"/>
        <v>0</v>
      </c>
      <c r="AV15" s="207">
        <f t="shared" si="6"/>
        <v>0</v>
      </c>
      <c r="AW15" s="207">
        <f t="shared" si="6"/>
        <v>0</v>
      </c>
      <c r="AX15" s="207">
        <f t="shared" si="6"/>
        <v>0</v>
      </c>
      <c r="AY15" s="207">
        <f t="shared" si="6"/>
        <v>0</v>
      </c>
      <c r="AZ15" s="207">
        <f t="shared" si="6"/>
        <v>0</v>
      </c>
      <c r="BA15" s="207">
        <f t="shared" si="6"/>
        <v>0</v>
      </c>
      <c r="BB15" s="207">
        <f t="shared" si="6"/>
        <v>0</v>
      </c>
      <c r="BC15" s="207">
        <f t="shared" si="6"/>
        <v>0</v>
      </c>
      <c r="BD15" s="207">
        <f t="shared" si="6"/>
        <v>0</v>
      </c>
      <c r="BE15" s="207">
        <f t="shared" si="6"/>
        <v>0</v>
      </c>
      <c r="BF15" s="207">
        <f t="shared" si="6"/>
        <v>0</v>
      </c>
      <c r="BG15" s="207">
        <f t="shared" si="6"/>
        <v>0</v>
      </c>
      <c r="BH15" s="207">
        <f t="shared" si="6"/>
        <v>0</v>
      </c>
      <c r="BI15" s="207">
        <f t="shared" si="6"/>
        <v>0</v>
      </c>
      <c r="BJ15" s="207">
        <f t="shared" si="6"/>
        <v>0</v>
      </c>
      <c r="BK15" s="207">
        <f t="shared" si="6"/>
        <v>0</v>
      </c>
      <c r="BL15" s="207">
        <f t="shared" si="6"/>
        <v>0</v>
      </c>
      <c r="BM15" s="207">
        <f t="shared" si="6"/>
        <v>0</v>
      </c>
      <c r="BN15" s="207">
        <f t="shared" si="6"/>
        <v>0</v>
      </c>
      <c r="BO15" s="207">
        <f t="shared" si="6"/>
        <v>0</v>
      </c>
      <c r="BP15" s="207">
        <f t="shared" si="6"/>
        <v>0</v>
      </c>
      <c r="BQ15" s="207"/>
      <c r="BR15" s="207">
        <f t="shared" si="6"/>
        <v>0</v>
      </c>
      <c r="BS15" s="114">
        <f t="shared" si="5"/>
        <v>0</v>
      </c>
    </row>
    <row r="16" spans="2:80" s="98" customFormat="1" x14ac:dyDescent="0.2"/>
    <row r="17" spans="2:2" s="98" customFormat="1" x14ac:dyDescent="0.2">
      <c r="B17" s="84" t="s">
        <v>100</v>
      </c>
    </row>
    <row r="18" spans="2:2" s="98" customFormat="1" x14ac:dyDescent="0.2"/>
    <row r="19" spans="2:2" hidden="1" x14ac:dyDescent="0.2">
      <c r="B19" s="85" t="s">
        <v>101</v>
      </c>
    </row>
    <row r="20" spans="2:2" hidden="1" x14ac:dyDescent="0.2">
      <c r="B20" s="85" t="s">
        <v>102</v>
      </c>
    </row>
    <row r="21" spans="2:2" hidden="1" x14ac:dyDescent="0.2">
      <c r="B21" s="85" t="s">
        <v>103</v>
      </c>
    </row>
    <row r="22" spans="2:2" hidden="1" x14ac:dyDescent="0.2">
      <c r="B22" s="85" t="s">
        <v>104</v>
      </c>
    </row>
    <row r="23" spans="2:2" hidden="1" x14ac:dyDescent="0.2">
      <c r="B23" s="85" t="s">
        <v>105</v>
      </c>
    </row>
    <row r="24" spans="2:2" hidden="1" x14ac:dyDescent="0.2">
      <c r="B24" s="85" t="s">
        <v>106</v>
      </c>
    </row>
    <row r="25" spans="2:2" hidden="1" x14ac:dyDescent="0.2">
      <c r="B25" s="85" t="s">
        <v>107</v>
      </c>
    </row>
    <row r="26" spans="2:2" hidden="1" x14ac:dyDescent="0.2">
      <c r="B26" s="85" t="s">
        <v>108</v>
      </c>
    </row>
    <row r="27" spans="2:2" hidden="1" x14ac:dyDescent="0.2">
      <c r="B27" s="85" t="s">
        <v>109</v>
      </c>
    </row>
    <row r="28" spans="2:2" hidden="1" x14ac:dyDescent="0.2">
      <c r="B28" s="85" t="s">
        <v>110</v>
      </c>
    </row>
    <row r="29" spans="2:2" hidden="1" x14ac:dyDescent="0.2">
      <c r="B29" s="85" t="s">
        <v>111</v>
      </c>
    </row>
    <row r="30" spans="2:2" hidden="1" x14ac:dyDescent="0.2">
      <c r="B30" s="85" t="s">
        <v>112</v>
      </c>
    </row>
    <row r="31" spans="2:2" hidden="1" x14ac:dyDescent="0.2">
      <c r="B31" s="85" t="s">
        <v>113</v>
      </c>
    </row>
    <row r="32" spans="2:2" hidden="1" x14ac:dyDescent="0.2">
      <c r="B32" s="85" t="s">
        <v>114</v>
      </c>
    </row>
    <row r="33" spans="2:2" hidden="1" x14ac:dyDescent="0.2">
      <c r="B33" s="85" t="s">
        <v>115</v>
      </c>
    </row>
    <row r="34" spans="2:2" hidden="1" x14ac:dyDescent="0.2">
      <c r="B34" s="85" t="s">
        <v>116</v>
      </c>
    </row>
    <row r="35" spans="2:2" hidden="1" x14ac:dyDescent="0.2">
      <c r="B35" s="85" t="s">
        <v>117</v>
      </c>
    </row>
    <row r="36" spans="2:2" hidden="1" x14ac:dyDescent="0.2">
      <c r="B36" s="85" t="s">
        <v>118</v>
      </c>
    </row>
    <row r="37" spans="2:2" hidden="1" x14ac:dyDescent="0.2">
      <c r="B37" s="85" t="s">
        <v>119</v>
      </c>
    </row>
    <row r="38" spans="2:2" hidden="1" x14ac:dyDescent="0.2">
      <c r="B38" s="85" t="s">
        <v>120</v>
      </c>
    </row>
    <row r="39" spans="2:2" hidden="1" x14ac:dyDescent="0.2">
      <c r="B39" s="85" t="s">
        <v>121</v>
      </c>
    </row>
    <row r="40" spans="2:2" hidden="1" x14ac:dyDescent="0.2">
      <c r="B40" s="85" t="s">
        <v>122</v>
      </c>
    </row>
    <row r="41" spans="2:2" hidden="1" x14ac:dyDescent="0.2">
      <c r="B41" s="85" t="s">
        <v>123</v>
      </c>
    </row>
    <row r="42" spans="2:2" hidden="1" x14ac:dyDescent="0.2">
      <c r="B42" s="85" t="s">
        <v>124</v>
      </c>
    </row>
    <row r="43" spans="2:2" hidden="1" x14ac:dyDescent="0.2">
      <c r="B43" s="85" t="s">
        <v>125</v>
      </c>
    </row>
    <row r="44" spans="2:2" hidden="1" x14ac:dyDescent="0.2">
      <c r="B44" s="85" t="s">
        <v>126</v>
      </c>
    </row>
    <row r="45" spans="2:2" hidden="1" x14ac:dyDescent="0.2">
      <c r="B45" s="85" t="s">
        <v>127</v>
      </c>
    </row>
    <row r="46" spans="2:2" hidden="1" x14ac:dyDescent="0.2">
      <c r="B46" s="85" t="s">
        <v>128</v>
      </c>
    </row>
    <row r="47" spans="2:2" hidden="1" x14ac:dyDescent="0.2">
      <c r="B47" s="85" t="s">
        <v>129</v>
      </c>
    </row>
    <row r="48" spans="2:2" hidden="1" x14ac:dyDescent="0.2">
      <c r="B48" s="85" t="s">
        <v>130</v>
      </c>
    </row>
    <row r="49" spans="2:2" hidden="1" x14ac:dyDescent="0.2">
      <c r="B49" s="85" t="s">
        <v>131</v>
      </c>
    </row>
    <row r="50" spans="2:2" hidden="1" x14ac:dyDescent="0.2">
      <c r="B50" s="85" t="s">
        <v>132</v>
      </c>
    </row>
    <row r="51" spans="2:2" hidden="1" x14ac:dyDescent="0.2">
      <c r="B51" s="85" t="s">
        <v>133</v>
      </c>
    </row>
    <row r="52" spans="2:2" hidden="1" x14ac:dyDescent="0.2">
      <c r="B52" s="85" t="s">
        <v>134</v>
      </c>
    </row>
    <row r="53" spans="2:2" hidden="1" x14ac:dyDescent="0.2">
      <c r="B53" s="85" t="s">
        <v>135</v>
      </c>
    </row>
    <row r="54" spans="2:2" hidden="1" x14ac:dyDescent="0.2">
      <c r="B54" s="85" t="s">
        <v>136</v>
      </c>
    </row>
    <row r="55" spans="2:2" hidden="1" x14ac:dyDescent="0.2">
      <c r="B55" s="85" t="s">
        <v>137</v>
      </c>
    </row>
    <row r="56" spans="2:2" hidden="1" x14ac:dyDescent="0.2">
      <c r="B56" s="85" t="s">
        <v>138</v>
      </c>
    </row>
    <row r="57" spans="2:2" hidden="1" x14ac:dyDescent="0.2">
      <c r="B57" s="85" t="s">
        <v>139</v>
      </c>
    </row>
    <row r="58" spans="2:2" hidden="1" x14ac:dyDescent="0.2">
      <c r="B58" s="85" t="s">
        <v>140</v>
      </c>
    </row>
    <row r="59" spans="2:2" hidden="1" x14ac:dyDescent="0.2">
      <c r="B59" s="85" t="s">
        <v>141</v>
      </c>
    </row>
    <row r="60" spans="2:2" hidden="1" x14ac:dyDescent="0.2">
      <c r="B60" s="85" t="s">
        <v>142</v>
      </c>
    </row>
    <row r="61" spans="2:2" hidden="1" x14ac:dyDescent="0.2">
      <c r="B61" s="85" t="s">
        <v>143</v>
      </c>
    </row>
    <row r="62" spans="2:2" hidden="1" x14ac:dyDescent="0.2">
      <c r="B62" s="85" t="s">
        <v>144</v>
      </c>
    </row>
    <row r="63" spans="2:2" hidden="1" x14ac:dyDescent="0.2">
      <c r="B63" s="85" t="s">
        <v>145</v>
      </c>
    </row>
    <row r="64" spans="2:2" hidden="1" x14ac:dyDescent="0.2">
      <c r="B64" s="85" t="s">
        <v>146</v>
      </c>
    </row>
    <row r="65" spans="2:5" hidden="1" x14ac:dyDescent="0.2">
      <c r="B65" s="85" t="s">
        <v>147</v>
      </c>
    </row>
    <row r="66" spans="2:5" hidden="1" x14ac:dyDescent="0.2">
      <c r="B66" s="85" t="s">
        <v>148</v>
      </c>
    </row>
    <row r="67" spans="2:5" hidden="1" x14ac:dyDescent="0.2">
      <c r="B67" s="85" t="s">
        <v>149</v>
      </c>
    </row>
    <row r="68" spans="2:5" hidden="1" x14ac:dyDescent="0.2">
      <c r="B68" s="122" t="s">
        <v>150</v>
      </c>
    </row>
    <row r="69" spans="2:5" hidden="1" x14ac:dyDescent="0.2">
      <c r="B69" s="123" t="s">
        <v>151</v>
      </c>
      <c r="D69" s="124"/>
      <c r="E69" s="88"/>
    </row>
    <row r="70" spans="2:5" hidden="1" x14ac:dyDescent="0.2">
      <c r="B70" s="123" t="s">
        <v>152</v>
      </c>
      <c r="D70" s="124"/>
      <c r="E70" s="88"/>
    </row>
    <row r="71" spans="2:5" hidden="1" x14ac:dyDescent="0.2">
      <c r="B71" s="123" t="s">
        <v>153</v>
      </c>
      <c r="D71" s="124"/>
      <c r="E71" s="88"/>
    </row>
    <row r="72" spans="2:5" hidden="1" x14ac:dyDescent="0.2">
      <c r="B72" s="123" t="s">
        <v>154</v>
      </c>
      <c r="D72" s="124"/>
      <c r="E72" s="88"/>
    </row>
    <row r="74" spans="2:5" x14ac:dyDescent="0.2">
      <c r="E74" s="182" t="s">
        <v>229</v>
      </c>
    </row>
    <row r="75" spans="2:5" x14ac:dyDescent="0.2">
      <c r="B75" s="125" t="s">
        <v>155</v>
      </c>
      <c r="C75" s="126"/>
    </row>
    <row r="76" spans="2:5" x14ac:dyDescent="0.2">
      <c r="B76" s="127" t="s">
        <v>156</v>
      </c>
      <c r="C76" s="128">
        <v>1</v>
      </c>
    </row>
    <row r="77" spans="2:5" x14ac:dyDescent="0.2">
      <c r="B77" s="110" t="s">
        <v>157</v>
      </c>
      <c r="C77" s="129">
        <v>2</v>
      </c>
    </row>
    <row r="78" spans="2:5" x14ac:dyDescent="0.2">
      <c r="B78" s="110" t="s">
        <v>158</v>
      </c>
      <c r="C78" s="129">
        <v>3</v>
      </c>
    </row>
    <row r="79" spans="2:5" x14ac:dyDescent="0.2">
      <c r="B79" s="110" t="s">
        <v>159</v>
      </c>
      <c r="C79" s="129">
        <v>4</v>
      </c>
    </row>
    <row r="80" spans="2:5" x14ac:dyDescent="0.2">
      <c r="B80" s="110" t="s">
        <v>160</v>
      </c>
      <c r="C80" s="129">
        <v>5</v>
      </c>
    </row>
    <row r="81" spans="2:3" x14ac:dyDescent="0.2">
      <c r="B81" s="110" t="s">
        <v>161</v>
      </c>
      <c r="C81" s="129">
        <v>6</v>
      </c>
    </row>
    <row r="82" spans="2:3" x14ac:dyDescent="0.2">
      <c r="B82" s="110" t="s">
        <v>162</v>
      </c>
      <c r="C82" s="129">
        <v>7</v>
      </c>
    </row>
    <row r="83" spans="2:3" x14ac:dyDescent="0.2">
      <c r="B83" s="110" t="s">
        <v>163</v>
      </c>
      <c r="C83" s="129">
        <v>8</v>
      </c>
    </row>
    <row r="84" spans="2:3" x14ac:dyDescent="0.2">
      <c r="B84" s="110" t="s">
        <v>164</v>
      </c>
      <c r="C84" s="129">
        <v>9</v>
      </c>
    </row>
    <row r="85" spans="2:3" x14ac:dyDescent="0.2">
      <c r="B85" s="110" t="s">
        <v>165</v>
      </c>
      <c r="C85" s="129">
        <v>10</v>
      </c>
    </row>
    <row r="86" spans="2:3" x14ac:dyDescent="0.2">
      <c r="B86" s="110" t="s">
        <v>166</v>
      </c>
      <c r="C86" s="129">
        <v>11</v>
      </c>
    </row>
    <row r="87" spans="2:3" x14ac:dyDescent="0.2">
      <c r="B87" s="130" t="s">
        <v>167</v>
      </c>
      <c r="C87" s="131">
        <v>12</v>
      </c>
    </row>
  </sheetData>
  <mergeCells count="1">
    <mergeCell ref="B2:BP2"/>
  </mergeCells>
  <dataValidations disablePrompts="1" count="1">
    <dataValidation type="list" allowBlank="1" showInputMessage="1" showErrorMessage="1" sqref="F4:H4">
      <formula1>FinYr</formula1>
    </dataValidation>
  </dataValidations>
  <pageMargins left="0.25" right="0.24" top="1" bottom="1" header="0.5" footer="0.5"/>
  <pageSetup paperSize="9" scale="92"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62"/>
  <sheetViews>
    <sheetView topLeftCell="K4" workbookViewId="0">
      <selection activeCell="N25" sqref="N25"/>
    </sheetView>
  </sheetViews>
  <sheetFormatPr defaultRowHeight="15" outlineLevelCol="1" x14ac:dyDescent="0.25"/>
  <cols>
    <col min="1" max="1" width="26" hidden="1" customWidth="1" outlineLevel="1"/>
    <col min="2" max="2" width="15" hidden="1" customWidth="1" outlineLevel="1"/>
    <col min="3" max="3" width="11.5703125" hidden="1" customWidth="1" outlineLevel="1"/>
    <col min="4" max="4" width="9.5703125" hidden="1" customWidth="1" outlineLevel="1"/>
    <col min="5" max="5" width="9.7109375" hidden="1" customWidth="1" outlineLevel="1"/>
    <col min="6" max="6" width="11.85546875" hidden="1" customWidth="1" outlineLevel="1"/>
    <col min="7" max="7" width="13.28515625" hidden="1" customWidth="1" outlineLevel="1"/>
    <col min="8" max="10" width="12.28515625" hidden="1" customWidth="1" outlineLevel="1"/>
    <col min="11" max="11" width="2.7109375" customWidth="1" collapsed="1"/>
    <col min="12" max="12" width="26.5703125" customWidth="1"/>
    <col min="14" max="14" width="10.140625" bestFit="1" customWidth="1"/>
    <col min="15" max="18" width="9.28515625" bestFit="1" customWidth="1"/>
    <col min="19" max="20" width="9.28515625" customWidth="1"/>
    <col min="21" max="21" width="9.5703125" bestFit="1" customWidth="1"/>
    <col min="22" max="22" width="9.140625" style="3"/>
    <col min="23" max="23" width="15.5703125" style="156" hidden="1" customWidth="1" outlineLevel="1"/>
    <col min="24" max="27" width="9.140625" style="156" hidden="1" customWidth="1" outlineLevel="1"/>
    <col min="28" max="28" width="9.140625" style="3" hidden="1" customWidth="1" outlineLevel="1"/>
    <col min="29" max="29" width="9.140625" style="3" collapsed="1"/>
    <col min="30" max="42" width="9.140625" style="3"/>
  </cols>
  <sheetData>
    <row r="1" spans="1:25" x14ac:dyDescent="0.25">
      <c r="A1" s="50" t="s">
        <v>197</v>
      </c>
      <c r="L1" s="8" t="s">
        <v>265</v>
      </c>
      <c r="W1" s="155" t="s">
        <v>21</v>
      </c>
    </row>
    <row r="2" spans="1:25" x14ac:dyDescent="0.25">
      <c r="A2" s="50"/>
      <c r="L2" s="8"/>
      <c r="W2" s="155"/>
    </row>
    <row r="3" spans="1:25" x14ac:dyDescent="0.25">
      <c r="A3" s="60"/>
      <c r="B3" s="18"/>
      <c r="C3" s="16"/>
      <c r="D3" s="16"/>
      <c r="E3" s="16"/>
      <c r="F3" s="16"/>
      <c r="G3" s="16"/>
      <c r="H3" s="16"/>
      <c r="I3" s="16"/>
      <c r="J3" s="16"/>
      <c r="L3" s="1" t="str">
        <f>+Inputs!A7</f>
        <v>Faculty</v>
      </c>
      <c r="M3" s="19">
        <f>+Inputs!B7</f>
        <v>0</v>
      </c>
      <c r="W3" s="155"/>
    </row>
    <row r="4" spans="1:25" x14ac:dyDescent="0.25">
      <c r="A4" s="60"/>
      <c r="B4" s="18"/>
      <c r="C4" s="6"/>
      <c r="D4" s="6"/>
      <c r="E4" s="6"/>
      <c r="F4" s="6"/>
      <c r="G4" s="6"/>
      <c r="H4" s="6"/>
      <c r="I4" s="6"/>
      <c r="J4" s="6"/>
      <c r="L4" s="1" t="str">
        <f>+Inputs!A8</f>
        <v>Department</v>
      </c>
      <c r="M4" s="19">
        <f>+Inputs!B8</f>
        <v>0</v>
      </c>
      <c r="W4" s="157"/>
    </row>
    <row r="5" spans="1:25" x14ac:dyDescent="0.25">
      <c r="A5" s="60"/>
      <c r="B5" s="18"/>
      <c r="C5" s="6"/>
      <c r="D5" s="6"/>
      <c r="E5" s="6"/>
      <c r="F5" s="6"/>
      <c r="G5" s="6"/>
      <c r="H5" s="6"/>
      <c r="I5" s="6"/>
      <c r="J5" s="6"/>
      <c r="L5" s="1" t="str">
        <f>+Inputs!A9</f>
        <v>Proposed Programme</v>
      </c>
      <c r="M5" s="19">
        <f>+Inputs!B9</f>
        <v>0</v>
      </c>
    </row>
    <row r="6" spans="1:25" x14ac:dyDescent="0.25">
      <c r="A6" s="60"/>
      <c r="B6" s="208"/>
      <c r="C6" s="16"/>
      <c r="D6" s="16"/>
      <c r="E6" s="16"/>
      <c r="F6" s="16"/>
      <c r="G6" s="16"/>
      <c r="H6" s="16"/>
      <c r="I6" s="16"/>
      <c r="J6" s="16"/>
    </row>
    <row r="7" spans="1:25" x14ac:dyDescent="0.25">
      <c r="B7" s="216" t="s">
        <v>187</v>
      </c>
      <c r="C7" s="216"/>
      <c r="D7" s="216"/>
      <c r="E7" s="216"/>
      <c r="F7" s="216"/>
      <c r="G7" s="216"/>
      <c r="H7" s="216"/>
      <c r="I7" s="64"/>
      <c r="J7" s="64"/>
      <c r="L7" s="216" t="s">
        <v>50</v>
      </c>
      <c r="M7" s="216"/>
      <c r="N7" s="216"/>
      <c r="O7" s="216"/>
      <c r="P7" s="216"/>
      <c r="Q7" s="216"/>
      <c r="R7" s="216"/>
      <c r="S7" s="216"/>
      <c r="T7" s="216"/>
      <c r="U7" s="216"/>
    </row>
    <row r="9" spans="1:25" x14ac:dyDescent="0.25">
      <c r="C9" s="63" t="s">
        <v>13</v>
      </c>
      <c r="D9" s="64" t="s">
        <v>1</v>
      </c>
      <c r="E9" s="64" t="s">
        <v>2</v>
      </c>
      <c r="F9" s="64" t="s">
        <v>3</v>
      </c>
      <c r="G9" s="64" t="s">
        <v>4</v>
      </c>
      <c r="H9" s="64" t="s">
        <v>5</v>
      </c>
      <c r="I9" s="64" t="s">
        <v>261</v>
      </c>
      <c r="J9" s="64" t="s">
        <v>262</v>
      </c>
      <c r="L9" s="25" t="s">
        <v>33</v>
      </c>
      <c r="M9" s="64" t="str">
        <f t="shared" ref="M9:R9" si="0">+C9</f>
        <v>Yr 0</v>
      </c>
      <c r="N9" s="64" t="str">
        <f t="shared" si="0"/>
        <v>Yr 1</v>
      </c>
      <c r="O9" s="64" t="str">
        <f t="shared" si="0"/>
        <v>Yr 2</v>
      </c>
      <c r="P9" s="64" t="str">
        <f t="shared" si="0"/>
        <v>Yr 3</v>
      </c>
      <c r="Q9" s="64" t="str">
        <f t="shared" si="0"/>
        <v>Yr 4</v>
      </c>
      <c r="R9" s="64" t="str">
        <f t="shared" si="0"/>
        <v>Yr 5</v>
      </c>
      <c r="S9" s="64" t="str">
        <f t="shared" ref="S9:T9" si="1">+I9</f>
        <v>Yr 6</v>
      </c>
      <c r="T9" s="64" t="str">
        <f t="shared" si="1"/>
        <v>Yr 7</v>
      </c>
      <c r="U9" s="64" t="s">
        <v>9</v>
      </c>
    </row>
    <row r="10" spans="1:25" x14ac:dyDescent="0.25">
      <c r="C10" s="144" t="s">
        <v>58</v>
      </c>
      <c r="D10" s="144" t="s">
        <v>59</v>
      </c>
      <c r="E10" s="144" t="s">
        <v>62</v>
      </c>
      <c r="F10" s="144" t="s">
        <v>60</v>
      </c>
      <c r="G10" s="144" t="s">
        <v>61</v>
      </c>
      <c r="H10" s="144" t="s">
        <v>84</v>
      </c>
      <c r="I10" s="144" t="s">
        <v>263</v>
      </c>
      <c r="J10" s="144" t="s">
        <v>264</v>
      </c>
      <c r="L10" s="25"/>
      <c r="M10" s="22" t="str">
        <f>+Inputs!C15</f>
        <v>16/17</v>
      </c>
      <c r="N10" s="22" t="str">
        <f>+Inputs!D15</f>
        <v>17/18</v>
      </c>
      <c r="O10" s="22" t="str">
        <f>+Inputs!E15</f>
        <v>18/19</v>
      </c>
      <c r="P10" s="22" t="str">
        <f>+Inputs!F15</f>
        <v>19/20</v>
      </c>
      <c r="Q10" s="22" t="str">
        <f>+Inputs!G15</f>
        <v>20/21</v>
      </c>
      <c r="R10" s="22" t="str">
        <f>+Inputs!H15</f>
        <v>21/22</v>
      </c>
      <c r="S10" s="22" t="str">
        <f>+Inputs!I15</f>
        <v>22/23</v>
      </c>
      <c r="T10" s="22" t="str">
        <f>+Inputs!J15</f>
        <v>23/24</v>
      </c>
      <c r="U10" s="22"/>
    </row>
    <row r="11" spans="1:25" x14ac:dyDescent="0.25">
      <c r="A11" s="8"/>
      <c r="C11" s="5"/>
      <c r="D11" s="5"/>
      <c r="E11" s="5"/>
      <c r="F11" s="5"/>
      <c r="G11" s="5"/>
      <c r="H11" s="5"/>
      <c r="I11" s="5"/>
      <c r="J11" s="5"/>
      <c r="L11" s="14" t="s">
        <v>7</v>
      </c>
      <c r="U11" s="1"/>
      <c r="V11" s="135"/>
    </row>
    <row r="12" spans="1:25" x14ac:dyDescent="0.25">
      <c r="A12" s="8" t="s">
        <v>64</v>
      </c>
      <c r="U12" s="1"/>
    </row>
    <row r="13" spans="1:25" x14ac:dyDescent="0.25">
      <c r="A13" t="s">
        <v>183</v>
      </c>
      <c r="C13" s="66"/>
      <c r="D13" s="146">
        <f>+'[2]Main Schemes'!$N$13</f>
        <v>85.038826574633305</v>
      </c>
      <c r="E13" s="146">
        <f>+'[2]Main Schemes'!$O$18</f>
        <v>81.488218272013228</v>
      </c>
      <c r="F13" s="146">
        <f>+'[2]Main Schemes'!$P$23</f>
        <v>79.548022598870062</v>
      </c>
      <c r="G13" s="146">
        <f>+F13</f>
        <v>79.548022598870062</v>
      </c>
      <c r="H13" s="146">
        <f>+G13</f>
        <v>79.548022598870062</v>
      </c>
      <c r="I13" s="146">
        <f t="shared" ref="I13:J13" si="2">+H13</f>
        <v>79.548022598870062</v>
      </c>
      <c r="J13" s="146">
        <f t="shared" si="2"/>
        <v>79.548022598870062</v>
      </c>
      <c r="L13" s="1" t="s">
        <v>220</v>
      </c>
      <c r="O13" s="169">
        <f>SUMIF('T Grant - HIDE'!$A:$A,Inputs!B10,'T Grant - HIDE'!$C:$C)*('Workings - HIDE'!D5+'Workings - HIDE'!D8+'Workings - HIDE'!D14+'Workings - HIDE'!D17)/1000</f>
        <v>0</v>
      </c>
      <c r="P13" s="169">
        <f>SUMIF('T Grant - HIDE'!$A:$A,Inputs!B10,'T Grant - HIDE'!$C:$C)*('Workings - HIDE'!E5+'Workings - HIDE'!E8+'Workings - HIDE'!E14+'Workings - HIDE'!E17)/1000</f>
        <v>0</v>
      </c>
      <c r="Q13" s="169">
        <f>SUMIF('T Grant - HIDE'!$A:$A,Inputs!B10,'T Grant - HIDE'!$C:$C)*('Workings - HIDE'!F5+'Workings - HIDE'!F8+'Workings - HIDE'!F14+'Workings - HIDE'!F17)/1000</f>
        <v>0</v>
      </c>
      <c r="R13" s="169">
        <f>SUMIF('T Grant - HIDE'!$A:$A,Inputs!B10,'T Grant - HIDE'!$C:$C)*('Workings - HIDE'!G5+'Workings - HIDE'!G8+'Workings - HIDE'!G14+'Workings - HIDE'!G17)/1000</f>
        <v>0</v>
      </c>
      <c r="S13" s="169">
        <f>SUMIF('T Grant - HIDE'!$A:$A,Inputs!B10,'T Grant - HIDE'!$C:$C)*('Workings - HIDE'!H5+'Workings - HIDE'!H8+'Workings - HIDE'!H14+'Workings - HIDE'!H17)/1000</f>
        <v>0</v>
      </c>
      <c r="T13" s="169">
        <f>SUMIF('T Grant - HIDE'!$A:$A,Inputs!B10,'T Grant - HIDE'!$C:$C)*('Workings - HIDE'!I5+'Workings - HIDE'!I8+'Workings - HIDE'!I14+'Workings - HIDE'!I17)/1000</f>
        <v>0</v>
      </c>
      <c r="U13" s="7">
        <f>SUM(M13:T13)</f>
        <v>0</v>
      </c>
      <c r="X13" s="158" t="s">
        <v>198</v>
      </c>
    </row>
    <row r="14" spans="1:25" x14ac:dyDescent="0.25">
      <c r="A14" s="24" t="s">
        <v>182</v>
      </c>
      <c r="C14" s="66"/>
      <c r="D14" s="146">
        <f>+'[2]Main Schemes'!$N$12</f>
        <v>210.00000000000003</v>
      </c>
      <c r="E14" s="146">
        <f>+D14</f>
        <v>210.00000000000003</v>
      </c>
      <c r="F14" s="146">
        <f>+E14</f>
        <v>210.00000000000003</v>
      </c>
      <c r="G14" s="146">
        <f>+F14</f>
        <v>210.00000000000003</v>
      </c>
      <c r="H14" s="146">
        <f>+G14</f>
        <v>210.00000000000003</v>
      </c>
      <c r="I14" s="146">
        <f t="shared" ref="I14:J14" si="3">+H14</f>
        <v>210.00000000000003</v>
      </c>
      <c r="J14" s="146">
        <f t="shared" si="3"/>
        <v>210.00000000000003</v>
      </c>
      <c r="W14" s="156" t="s">
        <v>10</v>
      </c>
      <c r="X14" s="12">
        <v>111</v>
      </c>
      <c r="Y14" s="156" t="s">
        <v>193</v>
      </c>
    </row>
    <row r="15" spans="1:25" x14ac:dyDescent="0.25">
      <c r="A15" t="s">
        <v>16</v>
      </c>
      <c r="D15" s="147">
        <v>0.55000000000000004</v>
      </c>
      <c r="E15" s="67"/>
      <c r="F15" s="68"/>
      <c r="G15" s="68"/>
      <c r="H15" s="68"/>
      <c r="I15" s="18"/>
      <c r="J15" s="18"/>
      <c r="L15" t="s">
        <v>18</v>
      </c>
      <c r="M15" s="18">
        <v>0</v>
      </c>
      <c r="N15" s="7">
        <f>+'Workings - HIDE'!D53/1000</f>
        <v>0</v>
      </c>
      <c r="O15" s="7">
        <f>+'Workings - HIDE'!E53/1000</f>
        <v>0</v>
      </c>
      <c r="P15" s="7">
        <f>+'Workings - HIDE'!F53/1000</f>
        <v>0</v>
      </c>
      <c r="Q15" s="7">
        <f>+'Workings - HIDE'!G53/1000</f>
        <v>0</v>
      </c>
      <c r="R15" s="7">
        <f>+'Workings - HIDE'!H53/1000</f>
        <v>0</v>
      </c>
      <c r="S15" s="7">
        <f>+'Workings - HIDE'!I53/1000</f>
        <v>0</v>
      </c>
      <c r="T15" s="7">
        <f>+'Workings - HIDE'!J53/1000</f>
        <v>0</v>
      </c>
      <c r="U15" s="7">
        <f>SUM(M15:T15)</f>
        <v>0</v>
      </c>
      <c r="W15" s="156" t="s">
        <v>248</v>
      </c>
      <c r="X15" s="12">
        <v>67</v>
      </c>
      <c r="Y15" s="156" t="s">
        <v>257</v>
      </c>
    </row>
    <row r="16" spans="1:25" x14ac:dyDescent="0.25">
      <c r="A16" t="s">
        <v>38</v>
      </c>
      <c r="D16" s="147">
        <f>0.11*1.2</f>
        <v>0.13200000000000001</v>
      </c>
      <c r="E16" s="69"/>
      <c r="F16" s="18"/>
      <c r="G16" s="18"/>
      <c r="H16" s="18"/>
      <c r="I16" s="18"/>
      <c r="J16" s="18"/>
      <c r="L16" s="76" t="s">
        <v>76</v>
      </c>
      <c r="M16" s="77"/>
      <c r="N16" s="77">
        <f>+'Workings - HIDE'!D20</f>
        <v>0</v>
      </c>
      <c r="O16" s="77">
        <f>+'Workings - HIDE'!E20</f>
        <v>0</v>
      </c>
      <c r="P16" s="77">
        <f>+'Workings - HIDE'!F20</f>
        <v>0</v>
      </c>
      <c r="Q16" s="77">
        <f>+'Workings - HIDE'!G20</f>
        <v>0</v>
      </c>
      <c r="R16" s="77">
        <f>+'Workings - HIDE'!H20</f>
        <v>0</v>
      </c>
      <c r="S16" s="77">
        <f>+'Workings - HIDE'!I20</f>
        <v>0</v>
      </c>
      <c r="T16" s="77">
        <f>+'Workings - HIDE'!J20</f>
        <v>0</v>
      </c>
      <c r="U16" s="78"/>
      <c r="W16" s="156" t="s">
        <v>11</v>
      </c>
      <c r="X16" s="12">
        <v>54</v>
      </c>
      <c r="Y16" s="156" t="s">
        <v>258</v>
      </c>
    </row>
    <row r="17" spans="1:25" x14ac:dyDescent="0.25">
      <c r="A17" t="s">
        <v>256</v>
      </c>
      <c r="D17" s="209">
        <f>+Inputs!D22*D16*D15</f>
        <v>0</v>
      </c>
      <c r="E17" s="69"/>
      <c r="F17" s="18"/>
      <c r="G17" s="18"/>
      <c r="H17" s="18"/>
      <c r="I17" s="18"/>
      <c r="J17" s="18"/>
      <c r="L17" s="1" t="s">
        <v>207</v>
      </c>
      <c r="M17" s="20">
        <f>+M15+M13</f>
        <v>0</v>
      </c>
      <c r="N17" s="20">
        <f t="shared" ref="N17:R17" si="4">+N15+N13</f>
        <v>0</v>
      </c>
      <c r="O17" s="20">
        <f t="shared" si="4"/>
        <v>0</v>
      </c>
      <c r="P17" s="20">
        <f t="shared" si="4"/>
        <v>0</v>
      </c>
      <c r="Q17" s="20">
        <f t="shared" si="4"/>
        <v>0</v>
      </c>
      <c r="R17" s="20">
        <f t="shared" si="4"/>
        <v>0</v>
      </c>
      <c r="S17" s="20">
        <f t="shared" ref="S17:T17" si="5">+S15+S13</f>
        <v>0</v>
      </c>
      <c r="T17" s="20">
        <f t="shared" si="5"/>
        <v>0</v>
      </c>
      <c r="U17" s="20">
        <f>+U15+U13</f>
        <v>0</v>
      </c>
      <c r="V17" s="159"/>
      <c r="W17" s="156" t="s">
        <v>228</v>
      </c>
      <c r="X17" s="12">
        <v>57</v>
      </c>
      <c r="Y17" s="156" t="s">
        <v>193</v>
      </c>
    </row>
    <row r="18" spans="1:25" x14ac:dyDescent="0.25">
      <c r="M18" s="7"/>
      <c r="N18" s="7"/>
      <c r="O18" s="7"/>
      <c r="P18" s="7"/>
      <c r="Q18" s="7"/>
      <c r="R18" s="7"/>
      <c r="S18" s="7"/>
      <c r="T18" s="7"/>
      <c r="U18" s="19"/>
      <c r="W18" s="156" t="s">
        <v>34</v>
      </c>
      <c r="X18" s="12">
        <f>+X16</f>
        <v>54</v>
      </c>
      <c r="Y18" s="156" t="s">
        <v>193</v>
      </c>
    </row>
    <row r="19" spans="1:25" x14ac:dyDescent="0.25">
      <c r="A19" t="s">
        <v>47</v>
      </c>
      <c r="C19" s="9"/>
      <c r="D19" s="48">
        <v>4.5000000000000005E-2</v>
      </c>
      <c r="E19" s="48">
        <v>0.03</v>
      </c>
      <c r="F19" s="48">
        <f>1.5%+1.5%</f>
        <v>0.03</v>
      </c>
      <c r="G19" s="48">
        <f>+F19</f>
        <v>0.03</v>
      </c>
      <c r="H19" s="49">
        <f>+G19</f>
        <v>0.03</v>
      </c>
      <c r="I19" s="49">
        <f t="shared" ref="I19:J19" si="6">+H19</f>
        <v>0.03</v>
      </c>
      <c r="J19" s="49">
        <f t="shared" si="6"/>
        <v>0.03</v>
      </c>
      <c r="L19" s="8" t="s">
        <v>19</v>
      </c>
      <c r="M19" s="7"/>
      <c r="N19" s="7"/>
      <c r="O19" s="7"/>
      <c r="P19" s="7"/>
      <c r="Q19" s="7"/>
      <c r="R19" s="7"/>
      <c r="S19" s="7"/>
      <c r="T19" s="7"/>
      <c r="U19" s="19"/>
      <c r="W19" s="156" t="s">
        <v>200</v>
      </c>
      <c r="X19" s="12">
        <f>+X17</f>
        <v>57</v>
      </c>
      <c r="Y19" s="156" t="s">
        <v>204</v>
      </c>
    </row>
    <row r="20" spans="1:25" x14ac:dyDescent="0.25">
      <c r="A20" s="26" t="s">
        <v>48</v>
      </c>
      <c r="B20" s="26"/>
      <c r="C20" s="46"/>
      <c r="D20" s="47">
        <f>D19</f>
        <v>4.5000000000000005E-2</v>
      </c>
      <c r="E20" s="47">
        <f>+(E19*D20)+E19+D20</f>
        <v>7.6350000000000001E-2</v>
      </c>
      <c r="F20" s="47">
        <f>+(F19*E20)+F19+E20</f>
        <v>0.1086405</v>
      </c>
      <c r="G20" s="47">
        <f t="shared" ref="G20:H20" si="7">+(G19*F20)+G19+F20</f>
        <v>0.14189971500000001</v>
      </c>
      <c r="H20" s="47">
        <f t="shared" si="7"/>
        <v>0.17615670645000001</v>
      </c>
      <c r="I20" s="47">
        <f t="shared" ref="I20" si="8">+(I19*H20)+I19+H20</f>
        <v>0.2114414076435</v>
      </c>
      <c r="J20" s="47">
        <f t="shared" ref="J20" si="9">+(J19*I20)+J19+I20</f>
        <v>0.24778464987280499</v>
      </c>
      <c r="L20" t="s">
        <v>20</v>
      </c>
      <c r="M20" s="7">
        <f>SUMPRODUCT(Inputs!C40:C45,$X$14:$X$19)</f>
        <v>0</v>
      </c>
      <c r="N20" s="7">
        <f>SUMPRODUCT(Inputs!D40:D45,$X$14:$X$19)</f>
        <v>0</v>
      </c>
      <c r="O20" s="7">
        <f>SUMPRODUCT(Inputs!E40:E45,$X$14:$X$19)</f>
        <v>0</v>
      </c>
      <c r="P20" s="7">
        <f>SUMPRODUCT(Inputs!F40:F45,$X$14:$X$19)</f>
        <v>0</v>
      </c>
      <c r="Q20" s="7">
        <f>SUMPRODUCT(Inputs!G40:G45,$X$14:$X$19)</f>
        <v>0</v>
      </c>
      <c r="R20" s="7">
        <f>SUMPRODUCT(Inputs!H40:H45,$X$14:$X$19)</f>
        <v>0</v>
      </c>
      <c r="S20" s="7">
        <f>SUMPRODUCT(Inputs!I40:I45,$X$14:$X$19)</f>
        <v>0</v>
      </c>
      <c r="T20" s="7">
        <f>SUMPRODUCT(Inputs!J40:J45,$X$14:$X$19)</f>
        <v>0</v>
      </c>
      <c r="U20" s="7">
        <f t="shared" ref="U20:U25" si="10">SUM(M20:T20)</f>
        <v>0</v>
      </c>
      <c r="W20" s="160"/>
      <c r="X20" s="192"/>
      <c r="Y20" s="160"/>
    </row>
    <row r="21" spans="1:25" x14ac:dyDescent="0.25">
      <c r="A21" t="s">
        <v>45</v>
      </c>
      <c r="C21" s="9"/>
      <c r="D21" s="45">
        <v>2.75E-2</v>
      </c>
      <c r="E21" s="45">
        <v>2.75E-2</v>
      </c>
      <c r="F21" s="45">
        <v>2.75E-2</v>
      </c>
      <c r="G21" s="45">
        <v>2.75E-2</v>
      </c>
      <c r="H21" s="45">
        <v>2.75E-2</v>
      </c>
      <c r="I21" s="45">
        <v>2.75E-2</v>
      </c>
      <c r="J21" s="45">
        <v>2.75E-2</v>
      </c>
      <c r="L21" t="s">
        <v>26</v>
      </c>
      <c r="M21" s="7">
        <f>+Inputs!C49</f>
        <v>0</v>
      </c>
      <c r="N21" s="7">
        <f>+Inputs!D49*(1+D22)</f>
        <v>0</v>
      </c>
      <c r="O21" s="7">
        <f>+Inputs!E49*(1+E22)</f>
        <v>0</v>
      </c>
      <c r="P21" s="7">
        <f>+Inputs!F49*(1+F22)</f>
        <v>0</v>
      </c>
      <c r="Q21" s="7">
        <f>+Inputs!G49*(1+G22)</f>
        <v>0</v>
      </c>
      <c r="R21" s="7">
        <f>+Inputs!H49*(1+H22)</f>
        <v>0</v>
      </c>
      <c r="S21" s="7">
        <f>+Inputs!I49*(1+I22)</f>
        <v>0</v>
      </c>
      <c r="T21" s="7">
        <f>+Inputs!J49*(1+J22)</f>
        <v>0</v>
      </c>
      <c r="U21" s="7">
        <f t="shared" si="10"/>
        <v>0</v>
      </c>
    </row>
    <row r="22" spans="1:25" x14ac:dyDescent="0.25">
      <c r="A22" s="26" t="s">
        <v>46</v>
      </c>
      <c r="B22" s="26"/>
      <c r="C22" s="29"/>
      <c r="D22" s="47">
        <f>D21</f>
        <v>2.75E-2</v>
      </c>
      <c r="E22" s="47">
        <f>+(E21*D22)+E21+D22</f>
        <v>5.575625E-2</v>
      </c>
      <c r="F22" s="47">
        <f>+(F21*E22)+F21+E22</f>
        <v>8.4789546874999996E-2</v>
      </c>
      <c r="G22" s="47">
        <f t="shared" ref="G22" si="11">+(G21*F22)+G21+F22</f>
        <v>0.1146212594140625</v>
      </c>
      <c r="H22" s="47">
        <f t="shared" ref="H22" si="12">+(H21*G22)+H21+G22</f>
        <v>0.14527334404794923</v>
      </c>
      <c r="I22" s="47">
        <f t="shared" ref="I22" si="13">+(I21*H22)+I21+H22</f>
        <v>0.17676836100926782</v>
      </c>
      <c r="J22" s="47">
        <f t="shared" ref="J22" si="14">+(J21*I22)+J21+I22</f>
        <v>0.20912949093702268</v>
      </c>
      <c r="L22" t="s">
        <v>74</v>
      </c>
      <c r="M22" s="7">
        <v>0</v>
      </c>
      <c r="N22" s="7">
        <f>+'Workings - HIDE'!D61/1000</f>
        <v>0</v>
      </c>
      <c r="O22" s="7">
        <f>+'Workings - HIDE'!E61/1000</f>
        <v>0</v>
      </c>
      <c r="P22" s="7">
        <f>+'Workings - HIDE'!F61/1000</f>
        <v>0</v>
      </c>
      <c r="Q22" s="7">
        <f>+'Workings - HIDE'!G61/1000</f>
        <v>0</v>
      </c>
      <c r="R22" s="7">
        <f>+'Workings - HIDE'!H61/1000</f>
        <v>0</v>
      </c>
      <c r="S22" s="7">
        <f>+'Workings - HIDE'!I61/1000</f>
        <v>0</v>
      </c>
      <c r="T22" s="7">
        <f>+'Workings - HIDE'!J61/1000</f>
        <v>0</v>
      </c>
      <c r="U22" s="7">
        <f t="shared" si="10"/>
        <v>0</v>
      </c>
    </row>
    <row r="23" spans="1:25" x14ac:dyDescent="0.25">
      <c r="L23" t="s">
        <v>22</v>
      </c>
      <c r="M23" s="7">
        <v>0</v>
      </c>
      <c r="N23" s="7">
        <f>+(D17*'Workings - HIDE'!D6)/1000</f>
        <v>0</v>
      </c>
      <c r="O23" s="7">
        <f>+('Workings - HIDE'!E25*$D$15*$D$16*'Workings - HIDE'!E6)/1000</f>
        <v>0</v>
      </c>
      <c r="P23" s="7">
        <f>+('Workings - HIDE'!F25*$D$15*$D$16*'Workings - HIDE'!F6)/1000</f>
        <v>0</v>
      </c>
      <c r="Q23" s="7">
        <f>+('Workings - HIDE'!G25*$D$15*$D$16*'Workings - HIDE'!G6/1000)</f>
        <v>0</v>
      </c>
      <c r="R23" s="7">
        <f>+('Workings - HIDE'!H25*$D$15*$D$16*'Workings - HIDE'!H6/1000)</f>
        <v>0</v>
      </c>
      <c r="S23" s="7">
        <f>+('Workings - HIDE'!I25*$D$15*$D$16*'Workings - HIDE'!I6/1000)</f>
        <v>0</v>
      </c>
      <c r="T23" s="7">
        <f>+('Workings - HIDE'!J25*$D$15*$D$16*'Workings - HIDE'!J6/1000)</f>
        <v>0</v>
      </c>
      <c r="U23" s="7">
        <f t="shared" si="10"/>
        <v>0</v>
      </c>
    </row>
    <row r="24" spans="1:25" x14ac:dyDescent="0.25">
      <c r="A24" s="21" t="s">
        <v>194</v>
      </c>
      <c r="C24" s="3"/>
      <c r="L24" t="s">
        <v>51</v>
      </c>
      <c r="M24" s="7">
        <f>+Inputs!C55</f>
        <v>0</v>
      </c>
      <c r="N24" s="7">
        <f>+Inputs!D55*(1+D22)</f>
        <v>0</v>
      </c>
      <c r="O24" s="7">
        <f>+Inputs!E55*(1+E22)</f>
        <v>0</v>
      </c>
      <c r="P24" s="7">
        <f>+Inputs!F55*(1+F22)</f>
        <v>0</v>
      </c>
      <c r="Q24" s="7">
        <f>+Inputs!G55*(1+G22)</f>
        <v>0</v>
      </c>
      <c r="R24" s="7">
        <f>+Inputs!H55*(1+H22)</f>
        <v>0</v>
      </c>
      <c r="S24" s="7">
        <f>+Inputs!I55*(1+I22)</f>
        <v>0</v>
      </c>
      <c r="T24" s="7">
        <f>+Inputs!J55*(1+J22)</f>
        <v>0</v>
      </c>
      <c r="U24" s="7">
        <f t="shared" si="10"/>
        <v>0</v>
      </c>
    </row>
    <row r="25" spans="1:25" x14ac:dyDescent="0.25">
      <c r="A25" s="9" t="s">
        <v>25</v>
      </c>
      <c r="L25" t="s">
        <v>44</v>
      </c>
      <c r="M25" s="7">
        <v>0</v>
      </c>
      <c r="N25" s="7">
        <f>+'Capital Expenditure'!I15</f>
        <v>0</v>
      </c>
      <c r="O25" s="7">
        <f>+'Capital Expenditure'!J15</f>
        <v>0</v>
      </c>
      <c r="P25" s="7">
        <f>+'Capital Expenditure'!K15</f>
        <v>0</v>
      </c>
      <c r="Q25" s="7">
        <f>+'Capital Expenditure'!L15</f>
        <v>0</v>
      </c>
      <c r="R25" s="7">
        <f>+'Capital Expenditure'!M15</f>
        <v>0</v>
      </c>
      <c r="S25" s="7">
        <f>+'Capital Expenditure'!N15</f>
        <v>0</v>
      </c>
      <c r="T25" s="7">
        <f>+'Capital Expenditure'!O15</f>
        <v>0</v>
      </c>
      <c r="U25" s="7">
        <f t="shared" si="10"/>
        <v>0</v>
      </c>
    </row>
    <row r="26" spans="1:25" x14ac:dyDescent="0.25">
      <c r="A26" s="28" t="s">
        <v>37</v>
      </c>
      <c r="M26" s="164"/>
      <c r="N26" s="164"/>
      <c r="O26" s="164"/>
      <c r="P26" s="164"/>
      <c r="Q26" s="164"/>
      <c r="R26" s="164"/>
      <c r="S26" s="164"/>
      <c r="T26" s="164"/>
      <c r="U26" s="164"/>
    </row>
    <row r="27" spans="1:25" x14ac:dyDescent="0.25">
      <c r="L27" s="1" t="s">
        <v>23</v>
      </c>
      <c r="M27" s="20">
        <f t="shared" ref="M27:R27" si="15">SUM(M20:M26)</f>
        <v>0</v>
      </c>
      <c r="N27" s="20">
        <f t="shared" si="15"/>
        <v>0</v>
      </c>
      <c r="O27" s="20">
        <f t="shared" si="15"/>
        <v>0</v>
      </c>
      <c r="P27" s="20">
        <f t="shared" si="15"/>
        <v>0</v>
      </c>
      <c r="Q27" s="20">
        <f t="shared" si="15"/>
        <v>0</v>
      </c>
      <c r="R27" s="20">
        <f t="shared" si="15"/>
        <v>0</v>
      </c>
      <c r="S27" s="20">
        <f t="shared" ref="S27:T27" si="16">SUM(S20:S26)</f>
        <v>0</v>
      </c>
      <c r="T27" s="20">
        <f t="shared" si="16"/>
        <v>0</v>
      </c>
      <c r="U27" s="20">
        <f>SUM(U20:U26)</f>
        <v>0</v>
      </c>
    </row>
    <row r="28" spans="1:25" x14ac:dyDescent="0.25">
      <c r="A28" s="16"/>
      <c r="B28" s="185"/>
      <c r="C28" s="195"/>
      <c r="D28" s="185"/>
      <c r="E28" s="195"/>
      <c r="F28" s="185"/>
      <c r="G28" s="16"/>
      <c r="H28" s="16"/>
      <c r="I28" s="16"/>
      <c r="J28" s="16"/>
      <c r="M28" s="7"/>
      <c r="N28" s="7"/>
      <c r="O28" s="7"/>
      <c r="P28" s="7"/>
      <c r="Q28" s="7"/>
      <c r="R28" s="7"/>
      <c r="S28" s="7"/>
      <c r="T28" s="7"/>
      <c r="U28" s="7"/>
    </row>
    <row r="29" spans="1:25" x14ac:dyDescent="0.25">
      <c r="B29" s="16"/>
      <c r="C29" s="16"/>
      <c r="D29" s="16"/>
      <c r="E29" s="16"/>
      <c r="F29" s="16"/>
      <c r="G29" s="16"/>
      <c r="H29" s="16"/>
      <c r="I29" s="16"/>
      <c r="J29" s="16"/>
      <c r="L29" s="1" t="s">
        <v>24</v>
      </c>
      <c r="M29" s="20">
        <f t="shared" ref="M29:R29" si="17">+M17-M27</f>
        <v>0</v>
      </c>
      <c r="N29" s="20">
        <f t="shared" si="17"/>
        <v>0</v>
      </c>
      <c r="O29" s="20">
        <f t="shared" si="17"/>
        <v>0</v>
      </c>
      <c r="P29" s="20">
        <f t="shared" si="17"/>
        <v>0</v>
      </c>
      <c r="Q29" s="20">
        <f t="shared" si="17"/>
        <v>0</v>
      </c>
      <c r="R29" s="20">
        <f t="shared" si="17"/>
        <v>0</v>
      </c>
      <c r="S29" s="20">
        <f t="shared" ref="S29:T29" si="18">+S17-S27</f>
        <v>0</v>
      </c>
      <c r="T29" s="20">
        <f t="shared" si="18"/>
        <v>0</v>
      </c>
      <c r="U29" s="20">
        <f>+U17-U27</f>
        <v>0</v>
      </c>
    </row>
    <row r="30" spans="1:25" x14ac:dyDescent="0.25">
      <c r="B30" s="16"/>
      <c r="C30" s="16"/>
      <c r="D30" s="16"/>
      <c r="E30" s="16"/>
      <c r="F30" s="16"/>
      <c r="G30" s="16"/>
      <c r="H30" s="16"/>
      <c r="I30" s="16"/>
      <c r="J30" s="16"/>
      <c r="L30" s="33" t="s">
        <v>53</v>
      </c>
      <c r="M30" s="34">
        <f t="shared" ref="M30:U30" si="19">IF(M17=0,0,+M29/M17)</f>
        <v>0</v>
      </c>
      <c r="N30" s="34">
        <f t="shared" si="19"/>
        <v>0</v>
      </c>
      <c r="O30" s="34">
        <f t="shared" si="19"/>
        <v>0</v>
      </c>
      <c r="P30" s="34">
        <f t="shared" si="19"/>
        <v>0</v>
      </c>
      <c r="Q30" s="34">
        <f t="shared" si="19"/>
        <v>0</v>
      </c>
      <c r="R30" s="34">
        <f t="shared" si="19"/>
        <v>0</v>
      </c>
      <c r="S30" s="34">
        <f t="shared" ref="S30:T30" si="20">IF(S17=0,0,+S29/S17)</f>
        <v>0</v>
      </c>
      <c r="T30" s="34">
        <f t="shared" si="20"/>
        <v>0</v>
      </c>
      <c r="U30" s="34">
        <f t="shared" si="19"/>
        <v>0</v>
      </c>
    </row>
    <row r="31" spans="1:25" x14ac:dyDescent="0.25">
      <c r="B31" s="16"/>
      <c r="C31" s="16"/>
      <c r="D31" s="141"/>
      <c r="E31" s="196"/>
      <c r="F31" s="188"/>
      <c r="G31" s="141"/>
      <c r="H31" s="197"/>
      <c r="I31" s="197"/>
      <c r="J31" s="197"/>
      <c r="L31" t="s">
        <v>54</v>
      </c>
      <c r="M31" s="37"/>
      <c r="N31" s="37" t="str">
        <f t="shared" ref="N31:U31" si="21">IF(N30&gt;=$M$35,"R","Q")</f>
        <v>Q</v>
      </c>
      <c r="O31" s="37" t="str">
        <f t="shared" si="21"/>
        <v>Q</v>
      </c>
      <c r="P31" s="37" t="str">
        <f t="shared" si="21"/>
        <v>Q</v>
      </c>
      <c r="Q31" s="37" t="str">
        <f t="shared" si="21"/>
        <v>Q</v>
      </c>
      <c r="R31" s="37" t="str">
        <f t="shared" si="21"/>
        <v>Q</v>
      </c>
      <c r="S31" s="37" t="str">
        <f t="shared" ref="S31:T31" si="22">IF(S30&gt;=$M$35,"R","Q")</f>
        <v>Q</v>
      </c>
      <c r="T31" s="37" t="str">
        <f t="shared" si="22"/>
        <v>Q</v>
      </c>
      <c r="U31" s="37" t="str">
        <f t="shared" si="21"/>
        <v>Q</v>
      </c>
    </row>
    <row r="32" spans="1:25" x14ac:dyDescent="0.25">
      <c r="B32" s="16"/>
      <c r="C32" s="16"/>
      <c r="D32" s="16"/>
      <c r="E32" s="16"/>
      <c r="F32" s="16"/>
      <c r="G32" s="16"/>
      <c r="H32" s="16"/>
      <c r="I32" s="16"/>
      <c r="J32" s="16"/>
    </row>
    <row r="33" spans="1:55" x14ac:dyDescent="0.25">
      <c r="B33" s="16"/>
      <c r="C33" s="16"/>
      <c r="D33" s="16"/>
      <c r="E33" s="16"/>
      <c r="F33" s="16"/>
      <c r="G33" s="16"/>
      <c r="H33" s="16"/>
      <c r="I33" s="16"/>
      <c r="J33" s="16"/>
      <c r="L33" s="26" t="s">
        <v>27</v>
      </c>
      <c r="M33" s="27">
        <f>+M29-C44</f>
        <v>0</v>
      </c>
      <c r="N33" s="27">
        <f>+N29+N25</f>
        <v>0</v>
      </c>
      <c r="O33" s="27">
        <f>+O29+O25</f>
        <v>0</v>
      </c>
      <c r="P33" s="27">
        <f>+P29+P25</f>
        <v>0</v>
      </c>
      <c r="Q33" s="27">
        <f>+Q29+Q25</f>
        <v>0</v>
      </c>
      <c r="R33" s="27">
        <f>+R29+R25</f>
        <v>0</v>
      </c>
      <c r="S33" s="27">
        <f t="shared" ref="S33:T33" si="23">+S29+S25</f>
        <v>0</v>
      </c>
      <c r="T33" s="27">
        <f t="shared" si="23"/>
        <v>0</v>
      </c>
      <c r="U33" s="27">
        <f>SUM(M33:R33)</f>
        <v>0</v>
      </c>
    </row>
    <row r="34" spans="1:55" x14ac:dyDescent="0.25">
      <c r="B34" s="16"/>
      <c r="C34" s="16"/>
      <c r="D34" s="141"/>
      <c r="E34" s="198"/>
      <c r="F34" s="16"/>
      <c r="G34" s="16"/>
      <c r="H34" s="16"/>
      <c r="I34" s="16"/>
      <c r="J34" s="16"/>
      <c r="N34" s="24"/>
      <c r="O34" s="24"/>
      <c r="P34" s="24"/>
      <c r="Q34" s="24"/>
      <c r="R34" s="24"/>
      <c r="S34" s="24"/>
      <c r="T34" s="24"/>
      <c r="Y34" s="160"/>
      <c r="Z34" s="160"/>
      <c r="AA34" s="160"/>
      <c r="AB34" s="160"/>
    </row>
    <row r="35" spans="1:55" x14ac:dyDescent="0.25">
      <c r="B35" s="16"/>
      <c r="C35" s="16"/>
      <c r="D35" s="16"/>
      <c r="E35" s="198"/>
      <c r="F35" s="16"/>
      <c r="G35" s="16"/>
      <c r="H35" s="16"/>
      <c r="I35" s="16"/>
      <c r="J35" s="16"/>
      <c r="L35" t="s">
        <v>80</v>
      </c>
      <c r="M35" s="163">
        <v>0.5</v>
      </c>
      <c r="W35" s="160"/>
      <c r="X35" s="160"/>
      <c r="Y35" s="23"/>
      <c r="Z35" s="23"/>
      <c r="AA35" s="23"/>
      <c r="AB35" s="23"/>
      <c r="AC35" s="160"/>
      <c r="AD35" s="160"/>
    </row>
    <row r="36" spans="1:55" x14ac:dyDescent="0.25">
      <c r="A36" s="199"/>
      <c r="B36" s="16"/>
      <c r="C36" s="16"/>
      <c r="D36" s="16"/>
      <c r="E36" s="16"/>
      <c r="F36" s="16"/>
      <c r="G36" s="16"/>
      <c r="H36" s="16"/>
      <c r="I36" s="16"/>
      <c r="J36" s="16"/>
      <c r="M36" s="186"/>
      <c r="W36" s="160"/>
      <c r="X36" s="160"/>
      <c r="Y36" s="23"/>
      <c r="Z36" s="23"/>
      <c r="AA36" s="23"/>
      <c r="AB36" s="23"/>
      <c r="AC36" s="160"/>
      <c r="AD36" s="160"/>
    </row>
    <row r="37" spans="1:55" x14ac:dyDescent="0.25">
      <c r="A37" s="16"/>
      <c r="B37" s="16"/>
      <c r="C37" s="200"/>
      <c r="D37" s="200"/>
      <c r="E37" s="200"/>
      <c r="F37" s="200"/>
      <c r="G37" s="200"/>
      <c r="H37" s="200"/>
      <c r="I37" s="200"/>
      <c r="J37" s="200"/>
      <c r="V37" s="160"/>
      <c r="W37" s="23"/>
      <c r="X37" s="23"/>
      <c r="AC37" s="23"/>
      <c r="AD37" s="23"/>
    </row>
    <row r="38" spans="1:55" x14ac:dyDescent="0.25">
      <c r="A38" s="16"/>
      <c r="B38" s="16"/>
      <c r="C38" s="200"/>
      <c r="D38" s="200"/>
      <c r="E38" s="200"/>
      <c r="F38" s="200"/>
      <c r="G38" s="200"/>
      <c r="H38" s="200"/>
      <c r="I38" s="200"/>
      <c r="J38" s="200"/>
      <c r="L38" s="8" t="s">
        <v>36</v>
      </c>
      <c r="V38" s="23"/>
      <c r="AE38" s="160"/>
      <c r="AF38" s="160"/>
      <c r="AG38" s="160"/>
      <c r="AH38" s="160"/>
      <c r="AI38" s="160"/>
      <c r="AJ38" s="160"/>
      <c r="AK38" s="160"/>
      <c r="AL38" s="160"/>
      <c r="AM38" s="160"/>
    </row>
    <row r="39" spans="1:55" x14ac:dyDescent="0.25">
      <c r="A39" s="16"/>
      <c r="B39" s="16"/>
      <c r="C39" s="200"/>
      <c r="D39" s="200"/>
      <c r="E39" s="200"/>
      <c r="F39" s="200"/>
      <c r="G39" s="200"/>
      <c r="H39" s="200"/>
      <c r="I39" s="200"/>
      <c r="J39" s="200"/>
      <c r="L39" s="24" t="s">
        <v>31</v>
      </c>
      <c r="M39" s="36">
        <f>NPV(0.06,N33:R33)+M33</f>
        <v>0</v>
      </c>
      <c r="N39" s="24"/>
      <c r="O39" s="24"/>
      <c r="P39" s="24"/>
      <c r="Q39" s="24"/>
      <c r="R39" s="24"/>
      <c r="S39" s="24"/>
      <c r="T39" s="24"/>
      <c r="AE39" s="23"/>
      <c r="AF39" s="23"/>
      <c r="AG39" s="23"/>
      <c r="AH39" s="23"/>
      <c r="AI39" s="23"/>
      <c r="AJ39" s="23"/>
      <c r="AK39" s="23"/>
      <c r="AL39" s="23"/>
      <c r="AM39" s="23"/>
      <c r="AN39" s="160"/>
      <c r="AO39" s="160"/>
      <c r="AP39" s="160"/>
      <c r="AQ39" s="6"/>
      <c r="AR39" s="6"/>
      <c r="AS39" s="6"/>
      <c r="AT39" s="6"/>
      <c r="AU39" s="6"/>
      <c r="AV39" s="6"/>
      <c r="AW39" s="6"/>
      <c r="AX39" s="6"/>
      <c r="AY39" s="6"/>
      <c r="AZ39" s="6"/>
      <c r="BA39" s="6"/>
      <c r="BB39" s="6"/>
      <c r="BC39" s="6"/>
    </row>
    <row r="40" spans="1:55" x14ac:dyDescent="0.25">
      <c r="A40" s="16"/>
      <c r="B40" s="16"/>
      <c r="C40" s="200"/>
      <c r="D40" s="200"/>
      <c r="E40" s="200"/>
      <c r="F40" s="200"/>
      <c r="G40" s="200"/>
      <c r="H40" s="200"/>
      <c r="I40" s="200"/>
      <c r="J40" s="200"/>
      <c r="L40" s="24" t="s">
        <v>28</v>
      </c>
      <c r="M40" s="35" t="str">
        <f>IF(M33&gt;=0,"n/a",(IRR($M33:R33)))</f>
        <v>n/a</v>
      </c>
      <c r="N40" s="24"/>
      <c r="O40" s="24"/>
      <c r="P40" s="24"/>
      <c r="Q40" s="24"/>
      <c r="R40" s="24"/>
      <c r="S40" s="24"/>
      <c r="T40" s="24"/>
      <c r="U40" s="6"/>
      <c r="AN40" s="23"/>
      <c r="AO40" s="23"/>
      <c r="AP40" s="23"/>
      <c r="AQ40" s="23"/>
      <c r="AR40" s="23"/>
      <c r="AS40" s="23"/>
      <c r="AT40" s="23"/>
      <c r="AU40" s="23"/>
      <c r="AV40" s="23"/>
      <c r="AW40" s="23"/>
      <c r="AX40" s="23"/>
      <c r="AY40" s="23"/>
      <c r="AZ40" s="23"/>
      <c r="BA40" s="23"/>
      <c r="BB40" s="23"/>
      <c r="BC40" s="23"/>
    </row>
    <row r="41" spans="1:55" x14ac:dyDescent="0.25">
      <c r="A41" s="16"/>
      <c r="B41" s="16"/>
      <c r="C41" s="200"/>
      <c r="D41" s="200"/>
      <c r="E41" s="200"/>
      <c r="F41" s="200"/>
      <c r="G41" s="200"/>
      <c r="H41" s="200"/>
      <c r="I41" s="200"/>
      <c r="J41" s="200"/>
      <c r="L41" s="24" t="s">
        <v>29</v>
      </c>
      <c r="M41" s="36" t="e">
        <f>HLOOKUP(1,$M$43:$R$44,2,0)</f>
        <v>#N/A</v>
      </c>
      <c r="N41" s="24"/>
      <c r="O41" s="24"/>
      <c r="P41" s="24"/>
      <c r="Q41" s="24"/>
      <c r="R41" s="24"/>
      <c r="S41" s="24"/>
      <c r="T41" s="24"/>
      <c r="U41" s="23"/>
    </row>
    <row r="42" spans="1:55" x14ac:dyDescent="0.25">
      <c r="A42" s="16"/>
      <c r="B42" s="16"/>
      <c r="C42" s="200"/>
      <c r="D42" s="200"/>
      <c r="E42" s="200"/>
      <c r="F42" s="200"/>
      <c r="G42" s="200"/>
      <c r="H42" s="200"/>
      <c r="I42" s="200"/>
      <c r="J42" s="200"/>
      <c r="L42" s="24"/>
      <c r="M42" s="24"/>
      <c r="N42" s="24"/>
      <c r="O42" s="24"/>
      <c r="P42" s="24"/>
      <c r="Q42" s="24"/>
      <c r="R42" s="24"/>
      <c r="S42" s="24"/>
      <c r="T42" s="24"/>
    </row>
    <row r="43" spans="1:55" x14ac:dyDescent="0.25">
      <c r="A43" s="16"/>
      <c r="B43" s="16"/>
      <c r="C43" s="16"/>
      <c r="D43" s="16"/>
      <c r="E43" s="16"/>
      <c r="F43" s="16"/>
      <c r="G43" s="16"/>
      <c r="H43" s="16"/>
      <c r="I43" s="16"/>
      <c r="J43" s="16"/>
      <c r="L43" s="30" t="s">
        <v>30</v>
      </c>
      <c r="M43" s="31">
        <f>IF(M$33&gt;0,1,0)</f>
        <v>0</v>
      </c>
      <c r="N43" s="31">
        <f>IF(SUM(M$33:N33)&gt;0,1,0)</f>
        <v>0</v>
      </c>
      <c r="O43" s="31">
        <f>IF(SUM(M$33:O33)&gt;0,1,0)</f>
        <v>0</v>
      </c>
      <c r="P43" s="31">
        <f>IF(SUM(M$33:P33)&gt;0,1,0)</f>
        <v>0</v>
      </c>
      <c r="Q43" s="31">
        <f>IF(SUM(M$33:Q33)&gt;0,1,0)</f>
        <v>0</v>
      </c>
      <c r="R43" s="31">
        <f>IF(SUM(M$33:R33)&gt;0,1,0)</f>
        <v>0</v>
      </c>
      <c r="S43" s="31">
        <f>IF(SUM(N$33:S33)&gt;0,1,0)</f>
        <v>0</v>
      </c>
      <c r="T43" s="32">
        <f>IF(SUM(O$33:T33)&gt;0,1,0)</f>
        <v>0</v>
      </c>
    </row>
    <row r="44" spans="1:55" x14ac:dyDescent="0.25">
      <c r="A44" s="199"/>
      <c r="B44" s="16"/>
      <c r="C44" s="201"/>
      <c r="D44" s="16"/>
      <c r="E44" s="16"/>
      <c r="F44" s="16"/>
      <c r="G44" s="16"/>
      <c r="H44" s="16"/>
      <c r="I44" s="16"/>
      <c r="J44" s="16"/>
      <c r="L44" s="30" t="s">
        <v>32</v>
      </c>
      <c r="M44" s="31" t="str">
        <f t="shared" ref="M44:R44" si="24">+M9</f>
        <v>Yr 0</v>
      </c>
      <c r="N44" s="31" t="str">
        <f t="shared" si="24"/>
        <v>Yr 1</v>
      </c>
      <c r="O44" s="31" t="str">
        <f t="shared" si="24"/>
        <v>Yr 2</v>
      </c>
      <c r="P44" s="31" t="str">
        <f t="shared" si="24"/>
        <v>Yr 3</v>
      </c>
      <c r="Q44" s="31" t="str">
        <f t="shared" si="24"/>
        <v>Yr 4</v>
      </c>
      <c r="R44" s="31" t="str">
        <f t="shared" si="24"/>
        <v>Yr 5</v>
      </c>
      <c r="S44" s="31" t="str">
        <f t="shared" ref="S44:T44" si="25">+S9</f>
        <v>Yr 6</v>
      </c>
      <c r="T44" s="32" t="str">
        <f t="shared" si="25"/>
        <v>Yr 7</v>
      </c>
    </row>
    <row r="45" spans="1:55" x14ac:dyDescent="0.25">
      <c r="A45" s="199"/>
      <c r="B45" s="16"/>
      <c r="C45" s="6"/>
      <c r="D45" s="6"/>
      <c r="E45" s="6"/>
      <c r="F45" s="6"/>
      <c r="G45" s="6"/>
      <c r="H45" s="6"/>
      <c r="I45" s="6"/>
      <c r="J45" s="6"/>
    </row>
    <row r="46" spans="1:55" x14ac:dyDescent="0.25">
      <c r="L46" s="171" t="s">
        <v>221</v>
      </c>
    </row>
    <row r="47" spans="1:55" x14ac:dyDescent="0.25">
      <c r="L47" s="171" t="s">
        <v>222</v>
      </c>
    </row>
    <row r="50" spans="1:42" x14ac:dyDescent="0.25">
      <c r="L50" s="52" t="s">
        <v>270</v>
      </c>
      <c r="M50" s="53"/>
      <c r="N50" s="54"/>
      <c r="O50" s="53"/>
      <c r="P50" s="53"/>
      <c r="Q50" s="53"/>
      <c r="R50" s="53"/>
      <c r="S50" s="53"/>
      <c r="T50" s="53"/>
      <c r="U50" s="55"/>
    </row>
    <row r="51" spans="1:42" x14ac:dyDescent="0.25">
      <c r="L51" s="62"/>
      <c r="M51" s="16"/>
      <c r="N51" s="135"/>
      <c r="O51" s="16"/>
      <c r="P51" s="16"/>
      <c r="Q51" s="16"/>
      <c r="R51" s="16"/>
      <c r="S51" s="16"/>
      <c r="T51" s="16"/>
      <c r="U51" s="58"/>
    </row>
    <row r="52" spans="1:42" x14ac:dyDescent="0.25">
      <c r="L52" s="62" t="s">
        <v>178</v>
      </c>
      <c r="M52" s="15"/>
      <c r="N52" s="51"/>
      <c r="O52" s="15"/>
      <c r="P52" s="15"/>
      <c r="Q52" s="16"/>
      <c r="R52" s="15"/>
      <c r="S52" s="15"/>
      <c r="T52" s="15"/>
      <c r="U52" s="58"/>
    </row>
    <row r="53" spans="1:42" x14ac:dyDescent="0.25">
      <c r="L53" s="56"/>
      <c r="M53" s="60" t="s">
        <v>56</v>
      </c>
      <c r="N53" s="61"/>
      <c r="O53" s="60"/>
      <c r="R53" s="60" t="s">
        <v>57</v>
      </c>
      <c r="S53" s="16"/>
      <c r="T53" s="16"/>
      <c r="U53" s="58"/>
    </row>
    <row r="54" spans="1:42" x14ac:dyDescent="0.25">
      <c r="L54" s="62"/>
      <c r="M54" s="16"/>
      <c r="N54" s="135"/>
      <c r="O54" s="16"/>
      <c r="P54" s="16"/>
      <c r="Q54" s="16"/>
      <c r="R54" s="16"/>
      <c r="S54" s="16"/>
      <c r="T54" s="16"/>
      <c r="U54" s="58"/>
    </row>
    <row r="55" spans="1:42" x14ac:dyDescent="0.25">
      <c r="L55" s="62" t="s">
        <v>55</v>
      </c>
      <c r="M55" s="15"/>
      <c r="N55" s="51"/>
      <c r="O55" s="15"/>
      <c r="P55" s="15"/>
      <c r="Q55" s="16"/>
      <c r="R55" s="15"/>
      <c r="S55" s="15"/>
      <c r="T55" s="15"/>
      <c r="U55" s="58"/>
    </row>
    <row r="56" spans="1:42" x14ac:dyDescent="0.25">
      <c r="L56" s="56"/>
      <c r="M56" s="60" t="s">
        <v>56</v>
      </c>
      <c r="N56" s="61"/>
      <c r="O56" s="60"/>
      <c r="R56" s="60" t="s">
        <v>57</v>
      </c>
      <c r="S56" s="16"/>
      <c r="T56" s="16"/>
      <c r="U56" s="58"/>
    </row>
    <row r="57" spans="1:42" s="26" customFormat="1" x14ac:dyDescent="0.25">
      <c r="L57" s="59"/>
      <c r="M57" s="15"/>
      <c r="N57" s="51"/>
      <c r="O57" s="15"/>
      <c r="P57" s="15"/>
      <c r="Q57" s="15"/>
      <c r="R57" s="15"/>
      <c r="S57" s="15"/>
      <c r="T57" s="15"/>
      <c r="U57" s="57"/>
      <c r="V57" s="161"/>
      <c r="W57" s="162"/>
      <c r="X57" s="162"/>
      <c r="Y57" s="162"/>
      <c r="Z57" s="162"/>
      <c r="AA57" s="162"/>
      <c r="AB57" s="161"/>
      <c r="AC57" s="161"/>
      <c r="AD57" s="161"/>
      <c r="AE57" s="161"/>
      <c r="AF57" s="161"/>
      <c r="AG57" s="161"/>
      <c r="AH57" s="161"/>
      <c r="AI57" s="161"/>
      <c r="AJ57" s="161"/>
      <c r="AK57" s="161"/>
      <c r="AL57" s="161"/>
      <c r="AM57" s="161"/>
      <c r="AN57" s="161"/>
      <c r="AO57" s="161"/>
      <c r="AP57" s="161"/>
    </row>
    <row r="58" spans="1:42" x14ac:dyDescent="0.25">
      <c r="A58" s="199"/>
      <c r="B58" s="16"/>
      <c r="C58" s="16"/>
      <c r="D58" s="16"/>
      <c r="E58" s="16"/>
      <c r="F58" s="16"/>
      <c r="G58" s="16"/>
      <c r="H58" s="16"/>
      <c r="I58" s="16"/>
      <c r="J58" s="16"/>
    </row>
    <row r="59" spans="1:42" x14ac:dyDescent="0.25">
      <c r="A59" s="16"/>
      <c r="B59" s="16"/>
      <c r="C59" s="202"/>
      <c r="D59" s="202"/>
      <c r="E59" s="202"/>
      <c r="F59" s="16"/>
      <c r="G59" s="16"/>
      <c r="H59" s="16"/>
      <c r="I59" s="16"/>
      <c r="J59" s="16"/>
      <c r="L59" s="26"/>
      <c r="M59" s="26"/>
      <c r="N59" s="26"/>
      <c r="O59" s="26"/>
      <c r="P59" s="26"/>
      <c r="Q59" s="26"/>
      <c r="R59" s="26"/>
      <c r="S59" s="26"/>
      <c r="T59" s="26"/>
      <c r="U59" s="26"/>
    </row>
    <row r="60" spans="1:42" x14ac:dyDescent="0.25">
      <c r="A60" s="16"/>
      <c r="B60" s="16"/>
      <c r="C60" s="6"/>
      <c r="D60" s="6"/>
      <c r="E60" s="6"/>
      <c r="F60" s="6"/>
      <c r="G60" s="6"/>
      <c r="H60" s="6"/>
      <c r="I60" s="6"/>
      <c r="J60" s="6"/>
    </row>
    <row r="61" spans="1:42" x14ac:dyDescent="0.25">
      <c r="A61" s="16"/>
      <c r="B61" s="16"/>
      <c r="C61" s="202"/>
      <c r="D61" s="202"/>
      <c r="E61" s="202"/>
      <c r="F61" s="16"/>
      <c r="G61" s="16"/>
      <c r="H61" s="16"/>
      <c r="I61" s="16"/>
      <c r="J61" s="16"/>
    </row>
    <row r="62" spans="1:42" x14ac:dyDescent="0.25">
      <c r="C62" s="24"/>
      <c r="D62" s="24"/>
      <c r="E62" s="24"/>
    </row>
  </sheetData>
  <mergeCells count="2">
    <mergeCell ref="L7:U7"/>
    <mergeCell ref="B7:H7"/>
  </mergeCells>
  <pageMargins left="0.70866141732283472" right="0.70866141732283472" top="0.74803149606299213" bottom="0.74803149606299213" header="0.31496062992125984" footer="0.31496062992125984"/>
  <pageSetup paperSize="9" scale="76"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1"/>
  <sheetViews>
    <sheetView workbookViewId="0">
      <selection activeCell="J6" sqref="J6"/>
    </sheetView>
  </sheetViews>
  <sheetFormatPr defaultRowHeight="15" x14ac:dyDescent="0.25"/>
  <cols>
    <col min="2" max="2" width="10.5703125" customWidth="1"/>
    <col min="3" max="3" width="13.42578125" customWidth="1"/>
    <col min="4" max="8" width="10.5703125" bestFit="1" customWidth="1"/>
  </cols>
  <sheetData>
    <row r="1" spans="1:19" x14ac:dyDescent="0.25">
      <c r="A1" s="8" t="s">
        <v>75</v>
      </c>
    </row>
    <row r="2" spans="1:19" x14ac:dyDescent="0.25">
      <c r="A2" s="8"/>
    </row>
    <row r="3" spans="1:19" x14ac:dyDescent="0.25">
      <c r="B3" s="8" t="s">
        <v>0</v>
      </c>
    </row>
    <row r="4" spans="1:19" x14ac:dyDescent="0.25">
      <c r="D4" s="2" t="str">
        <f>+Outputs!D10</f>
        <v>16/17</v>
      </c>
      <c r="E4" s="2" t="str">
        <f>+Outputs!E10</f>
        <v>17/18</v>
      </c>
      <c r="F4" s="2" t="str">
        <f>+Outputs!F10</f>
        <v>18/19</v>
      </c>
      <c r="G4" s="2" t="str">
        <f>+Outputs!G10</f>
        <v>19/20</v>
      </c>
      <c r="H4" s="2" t="str">
        <f>+Outputs!H10</f>
        <v>20/21</v>
      </c>
      <c r="I4" s="2" t="str">
        <f>+Outputs!I10</f>
        <v>21/22</v>
      </c>
      <c r="J4" s="2" t="str">
        <f>+Outputs!J10</f>
        <v>22/23</v>
      </c>
      <c r="L4" s="153" t="s">
        <v>195</v>
      </c>
    </row>
    <row r="5" spans="1:19" x14ac:dyDescent="0.25">
      <c r="B5" t="s">
        <v>70</v>
      </c>
      <c r="C5" t="s">
        <v>8</v>
      </c>
      <c r="D5">
        <f>+Inputs!D17</f>
        <v>0</v>
      </c>
      <c r="E5">
        <f>+Inputs!E17</f>
        <v>0</v>
      </c>
      <c r="F5">
        <f>+Inputs!F17</f>
        <v>0</v>
      </c>
      <c r="G5">
        <f>+Inputs!G17</f>
        <v>0</v>
      </c>
      <c r="H5">
        <f>+Inputs!H17</f>
        <v>0</v>
      </c>
      <c r="I5">
        <f>+Inputs!I17</f>
        <v>0</v>
      </c>
      <c r="J5">
        <f>+Inputs!J17</f>
        <v>0</v>
      </c>
      <c r="M5" s="154" t="s">
        <v>59</v>
      </c>
      <c r="N5" s="154" t="s">
        <v>62</v>
      </c>
      <c r="O5" s="154" t="s">
        <v>60</v>
      </c>
      <c r="P5" s="154" t="s">
        <v>61</v>
      </c>
      <c r="Q5" s="154" t="s">
        <v>84</v>
      </c>
      <c r="R5" s="154" t="s">
        <v>263</v>
      </c>
      <c r="S5" s="154" t="s">
        <v>264</v>
      </c>
    </row>
    <row r="6" spans="1:19" x14ac:dyDescent="0.25">
      <c r="C6" t="s">
        <v>71</v>
      </c>
      <c r="D6">
        <f>+Inputs!D18</f>
        <v>0</v>
      </c>
      <c r="E6">
        <f>+Inputs!E18</f>
        <v>0</v>
      </c>
      <c r="F6">
        <f>+Inputs!F18</f>
        <v>0</v>
      </c>
      <c r="G6">
        <f>+Inputs!G18</f>
        <v>0</v>
      </c>
      <c r="H6">
        <f>+Inputs!H18</f>
        <v>0</v>
      </c>
      <c r="I6">
        <f>+Inputs!I18</f>
        <v>0</v>
      </c>
      <c r="J6">
        <f>+Inputs!J18</f>
        <v>0</v>
      </c>
      <c r="L6" t="s">
        <v>59</v>
      </c>
      <c r="M6">
        <f>SUM(D5:D6)</f>
        <v>0</v>
      </c>
      <c r="N6">
        <f>SUM(E8:E9)</f>
        <v>0</v>
      </c>
      <c r="O6">
        <f>SUM(F11:F12,F14:F15)</f>
        <v>0</v>
      </c>
      <c r="P6" s="72">
        <f>+SUM(F11:F12,G17:G18)</f>
        <v>0</v>
      </c>
    </row>
    <row r="7" spans="1:19" x14ac:dyDescent="0.25">
      <c r="L7" t="s">
        <v>62</v>
      </c>
      <c r="N7">
        <f>SUM(E5:E6)</f>
        <v>0</v>
      </c>
      <c r="O7">
        <f>SUM(F8:F9)</f>
        <v>0</v>
      </c>
      <c r="P7">
        <f>SUM(G11:G12,G14:G15)-SUM(F11:F12)</f>
        <v>0</v>
      </c>
      <c r="Q7" s="72">
        <f>+SUM(G11:G12,H17:H18)</f>
        <v>0</v>
      </c>
    </row>
    <row r="8" spans="1:19" x14ac:dyDescent="0.25">
      <c r="B8" t="s">
        <v>2</v>
      </c>
      <c r="C8" t="s">
        <v>8</v>
      </c>
      <c r="E8">
        <f>ROUND(D5*(1-Inputs!$D$30),0)</f>
        <v>0</v>
      </c>
      <c r="F8">
        <f>ROUND(E5*(1-Inputs!$D$30),0)</f>
        <v>0</v>
      </c>
      <c r="G8">
        <f>ROUND(F5*(1-Inputs!$D$30),0)</f>
        <v>0</v>
      </c>
      <c r="H8">
        <f>ROUND(G5*(1-Inputs!$D$30),0)</f>
        <v>0</v>
      </c>
      <c r="I8">
        <f>ROUND(H5*(1-Inputs!$D$30),0)</f>
        <v>0</v>
      </c>
      <c r="J8">
        <f>ROUND(I5*(1-Inputs!$D$30),0)</f>
        <v>0</v>
      </c>
      <c r="L8" t="s">
        <v>60</v>
      </c>
      <c r="O8">
        <f>SUM(F5:F6)</f>
        <v>0</v>
      </c>
      <c r="P8">
        <f>SUM(G8:G9)</f>
        <v>0</v>
      </c>
      <c r="Q8">
        <f>SUM(H11:H12,H14:H15)-SUM(G11:G12)</f>
        <v>0</v>
      </c>
      <c r="R8" s="72">
        <f>+SUM(H11:H12,I17:I18)</f>
        <v>0</v>
      </c>
    </row>
    <row r="9" spans="1:19" x14ac:dyDescent="0.25">
      <c r="C9" t="s">
        <v>71</v>
      </c>
      <c r="E9">
        <f>ROUND(D6*(1-Inputs!$F$30),0)</f>
        <v>0</v>
      </c>
      <c r="F9">
        <f>ROUND(E6*(1-Inputs!$F$30),0)</f>
        <v>0</v>
      </c>
      <c r="G9">
        <f>ROUND(F6*(1-Inputs!$F$30),0)</f>
        <v>0</v>
      </c>
      <c r="H9">
        <f>ROUND(G6*(1-Inputs!$F$30),0)</f>
        <v>0</v>
      </c>
      <c r="I9">
        <f>ROUND(H6*(1-Inputs!$F$30),0)</f>
        <v>0</v>
      </c>
      <c r="J9">
        <f>ROUND(I6*(1-Inputs!$F$30),0)</f>
        <v>0</v>
      </c>
      <c r="L9" t="s">
        <v>61</v>
      </c>
      <c r="P9">
        <f>SUM(G5:G6)</f>
        <v>0</v>
      </c>
      <c r="Q9">
        <f>SUM(H8:H9)</f>
        <v>0</v>
      </c>
      <c r="R9">
        <f>SUM(I11:I12,I14:I15)-SUM(H11:H12)</f>
        <v>0</v>
      </c>
      <c r="S9" s="72">
        <f>+SUM(I11:I12,J17:J18)</f>
        <v>0</v>
      </c>
    </row>
    <row r="10" spans="1:19" x14ac:dyDescent="0.25">
      <c r="L10" t="s">
        <v>84</v>
      </c>
      <c r="Q10">
        <f>SUM(H5:H6)</f>
        <v>0</v>
      </c>
      <c r="R10">
        <f>SUM(I8:I9)</f>
        <v>0</v>
      </c>
      <c r="S10" s="72">
        <f>SUM(J11:J12,J14:J15)-SUM(I11:I12)</f>
        <v>0</v>
      </c>
    </row>
    <row r="11" spans="1:19" x14ac:dyDescent="0.25">
      <c r="B11" t="s">
        <v>66</v>
      </c>
      <c r="C11" t="s">
        <v>8</v>
      </c>
      <c r="F11">
        <f>ROUND(E8*(1-Inputs!$D$30)*Inputs!$D$28,0)</f>
        <v>0</v>
      </c>
      <c r="G11">
        <f>ROUND(F8*(1-Inputs!$D$30)*Inputs!$D$28,0)</f>
        <v>0</v>
      </c>
      <c r="H11">
        <f>ROUND(G8*(1-Inputs!$D$30)*Inputs!$D$28,0)</f>
        <v>0</v>
      </c>
      <c r="I11">
        <f>ROUND(H8*(1-Inputs!$D$30)*Inputs!$D$28,0)</f>
        <v>0</v>
      </c>
      <c r="J11">
        <f>ROUND(I8*(1-Inputs!$D$30)*Inputs!$D$28,0)</f>
        <v>0</v>
      </c>
      <c r="L11" t="s">
        <v>263</v>
      </c>
      <c r="R11">
        <f>SUM(I5:I6)</f>
        <v>0</v>
      </c>
      <c r="S11">
        <f>SUM(J8:J9)</f>
        <v>0</v>
      </c>
    </row>
    <row r="12" spans="1:19" x14ac:dyDescent="0.25">
      <c r="C12" t="s">
        <v>71</v>
      </c>
      <c r="F12" s="72">
        <f>ROUND(E9*(1-Inputs!$F$30)*Inputs!$F$28,0)</f>
        <v>0</v>
      </c>
      <c r="G12">
        <f>ROUND(F9*(1-Inputs!$F$30)*Inputs!$F$28,0)</f>
        <v>0</v>
      </c>
      <c r="H12">
        <f>ROUND(G9*(1-Inputs!$F$30)*Inputs!$F$28,0)</f>
        <v>0</v>
      </c>
      <c r="I12">
        <f>ROUND(H9*(1-Inputs!$F$30)*Inputs!$F$28,0)</f>
        <v>0</v>
      </c>
      <c r="J12">
        <f>ROUND(I9*(1-Inputs!$F$30)*Inputs!$F$28,0)</f>
        <v>0</v>
      </c>
      <c r="S12">
        <f>SUM(J5:J6)</f>
        <v>0</v>
      </c>
    </row>
    <row r="13" spans="1:19" x14ac:dyDescent="0.25">
      <c r="B13" s="26" t="s">
        <v>78</v>
      </c>
    </row>
    <row r="14" spans="1:19" x14ac:dyDescent="0.25">
      <c r="B14" t="s">
        <v>3</v>
      </c>
      <c r="C14" t="s">
        <v>8</v>
      </c>
      <c r="F14">
        <f>ROUND(E8*(1-Inputs!$D$31),0)-F11</f>
        <v>0</v>
      </c>
      <c r="G14">
        <f>ROUND(F8*(1-Inputs!$D$31),0)-G11+F11</f>
        <v>0</v>
      </c>
      <c r="H14">
        <f>ROUND(G8*((1-Inputs!$D$31)),0)-H11+G11</f>
        <v>0</v>
      </c>
      <c r="I14">
        <f>ROUND(H8*((1-Inputs!$D$31)),0)-I11+H11</f>
        <v>0</v>
      </c>
      <c r="J14">
        <f>ROUND(I8*((1-Inputs!$D$31)),0)-J11+I11</f>
        <v>0</v>
      </c>
    </row>
    <row r="15" spans="1:19" x14ac:dyDescent="0.25">
      <c r="C15" t="s">
        <v>71</v>
      </c>
      <c r="F15" s="72">
        <f>ROUND(E9*(1-Inputs!$F$31),0)-F12</f>
        <v>0</v>
      </c>
      <c r="G15" s="72">
        <f>ROUND(F9*(1-Inputs!$F$31),0)-G12+F12</f>
        <v>0</v>
      </c>
      <c r="H15" s="72">
        <f>ROUND(G9*(1-Inputs!$F$31),0)-H12+G12</f>
        <v>0</v>
      </c>
      <c r="I15" s="72">
        <f>ROUND(H9*(1-Inputs!$F$31),0)-I12+H12</f>
        <v>0</v>
      </c>
      <c r="J15" s="72">
        <f>ROUND(I9*(1-Inputs!$F$31),0)-J12+I12</f>
        <v>0</v>
      </c>
    </row>
    <row r="16" spans="1:19" x14ac:dyDescent="0.25">
      <c r="F16" s="72"/>
      <c r="G16" s="72"/>
      <c r="H16" s="72"/>
      <c r="I16" s="72"/>
      <c r="J16" s="72"/>
    </row>
    <row r="17" spans="1:10" x14ac:dyDescent="0.25">
      <c r="B17" t="s">
        <v>81</v>
      </c>
      <c r="C17" t="s">
        <v>8</v>
      </c>
      <c r="F17" s="72"/>
      <c r="G17" s="72">
        <f>IF(Inputs!$D$34="Y",F14*Inputs!$F$34,0)</f>
        <v>0</v>
      </c>
      <c r="H17" s="72">
        <f>IF(Inputs!$D$34="Y",G14*Inputs!$F$34,0)</f>
        <v>0</v>
      </c>
      <c r="I17" s="72">
        <f>IF(Inputs!$D$34="Y",H14*Inputs!$F$34,0)</f>
        <v>0</v>
      </c>
      <c r="J17" s="72">
        <f>IF(Inputs!$D$34="Y",I14*Inputs!$F$34,0)</f>
        <v>0</v>
      </c>
    </row>
    <row r="18" spans="1:10" x14ac:dyDescent="0.25">
      <c r="C18" t="s">
        <v>71</v>
      </c>
      <c r="F18" s="72"/>
      <c r="G18" s="72">
        <f>IF(Inputs!$D$34="Y",F15*Inputs!$F$34,0)</f>
        <v>0</v>
      </c>
      <c r="H18" s="72">
        <f>IF(Inputs!$D$34="Y",G15*Inputs!$F$34,0)</f>
        <v>0</v>
      </c>
      <c r="I18" s="72">
        <f>IF(Inputs!$D$34="Y",H15*Inputs!$F$34,0)</f>
        <v>0</v>
      </c>
      <c r="J18" s="72">
        <f>IF(Inputs!$D$34="Y",I15*Inputs!$F$34,0)</f>
        <v>0</v>
      </c>
    </row>
    <row r="19" spans="1:10" x14ac:dyDescent="0.25">
      <c r="F19" s="72"/>
      <c r="G19" s="72"/>
      <c r="H19" s="72"/>
      <c r="I19" s="72"/>
      <c r="J19" s="72"/>
    </row>
    <row r="20" spans="1:10" ht="15.75" thickBot="1" x14ac:dyDescent="0.3">
      <c r="B20" s="1" t="s">
        <v>76</v>
      </c>
      <c r="C20" s="74"/>
      <c r="D20" s="79">
        <f>SUM(D5:D18)</f>
        <v>0</v>
      </c>
      <c r="E20" s="79">
        <f t="shared" ref="E20:H20" si="0">SUM(E5:E18)</f>
        <v>0</v>
      </c>
      <c r="F20" s="79">
        <f t="shared" si="0"/>
        <v>0</v>
      </c>
      <c r="G20" s="150">
        <f t="shared" si="0"/>
        <v>0</v>
      </c>
      <c r="H20" s="150">
        <f t="shared" si="0"/>
        <v>0</v>
      </c>
      <c r="I20" s="150">
        <f t="shared" ref="I20:J20" si="1">SUM(I5:I18)</f>
        <v>0</v>
      </c>
      <c r="J20" s="150">
        <f t="shared" si="1"/>
        <v>0</v>
      </c>
    </row>
    <row r="21" spans="1:10" x14ac:dyDescent="0.25">
      <c r="A21" t="s">
        <v>191</v>
      </c>
      <c r="B21" s="1" t="s">
        <v>79</v>
      </c>
      <c r="C21" s="80" t="s">
        <v>8</v>
      </c>
      <c r="D21" s="81">
        <f>+D5+D8+D14+D17</f>
        <v>0</v>
      </c>
      <c r="E21" s="81">
        <f t="shared" ref="E21:H21" si="2">+E5+E8+E14+E17</f>
        <v>0</v>
      </c>
      <c r="F21" s="81">
        <f t="shared" si="2"/>
        <v>0</v>
      </c>
      <c r="G21" s="81">
        <f t="shared" si="2"/>
        <v>0</v>
      </c>
      <c r="H21" s="81">
        <f t="shared" si="2"/>
        <v>0</v>
      </c>
      <c r="I21" s="81">
        <f t="shared" ref="I21:J21" si="3">+I5+I8+I14+I17</f>
        <v>0</v>
      </c>
      <c r="J21" s="81">
        <f t="shared" si="3"/>
        <v>0</v>
      </c>
    </row>
    <row r="22" spans="1:10" x14ac:dyDescent="0.25">
      <c r="B22" s="1"/>
      <c r="C22" s="80" t="s">
        <v>71</v>
      </c>
      <c r="D22" s="81">
        <f>+D6+D9+D15</f>
        <v>0</v>
      </c>
      <c r="E22" s="81">
        <f>+E6+E9+E15</f>
        <v>0</v>
      </c>
      <c r="F22" s="152">
        <f>+F6+F9+F15</f>
        <v>0</v>
      </c>
      <c r="G22" s="81">
        <f>+G6+G9+G15</f>
        <v>0</v>
      </c>
      <c r="H22" s="81">
        <f>+H6+H9+H15</f>
        <v>0</v>
      </c>
      <c r="I22" s="81">
        <f t="shared" ref="I22:J22" si="4">+I6+I9+I15</f>
        <v>0</v>
      </c>
      <c r="J22" s="81">
        <f t="shared" si="4"/>
        <v>0</v>
      </c>
    </row>
    <row r="24" spans="1:10" x14ac:dyDescent="0.25">
      <c r="B24" t="s">
        <v>73</v>
      </c>
      <c r="C24" t="s">
        <v>8</v>
      </c>
      <c r="D24" s="7">
        <f>ROUNDUP(+Inputs!D21,50)</f>
        <v>9250</v>
      </c>
      <c r="E24" s="7">
        <f>ROUNDUP(+D24*(1+Inputs!$G$21),-1)</f>
        <v>9250</v>
      </c>
      <c r="F24" s="7">
        <f>ROUNDUP(+E24*(1+Inputs!$G$21),-1)</f>
        <v>9250</v>
      </c>
      <c r="G24" s="7">
        <f>ROUNDUP(+F24*(1+Inputs!$G$21),-1)</f>
        <v>9250</v>
      </c>
      <c r="H24" s="7">
        <f>ROUNDUP(+G24*(1+Inputs!$G$21),-1)</f>
        <v>9250</v>
      </c>
      <c r="I24" s="7">
        <f>ROUNDUP(+H24*(1+Inputs!$G$21),-1)</f>
        <v>9250</v>
      </c>
      <c r="J24" s="7">
        <f>ROUNDUP(+I24*(1+Inputs!$G$21),-1)</f>
        <v>9250</v>
      </c>
    </row>
    <row r="25" spans="1:10" x14ac:dyDescent="0.25">
      <c r="C25" t="s">
        <v>71</v>
      </c>
      <c r="D25" s="7">
        <f>ROUNDUP(+Inputs!D22,50)</f>
        <v>0</v>
      </c>
      <c r="E25" s="7">
        <f>ROUNDUP(+D25*(1+Inputs!$G$22),-1)</f>
        <v>0</v>
      </c>
      <c r="F25" s="7">
        <f>ROUNDUP(+E25*(1+Inputs!$G$22),-1)</f>
        <v>0</v>
      </c>
      <c r="G25" s="7">
        <f>ROUNDUP(+F25*(1+Inputs!$G$22),-1)</f>
        <v>0</v>
      </c>
      <c r="H25" s="7">
        <f>ROUNDUP(+G25*(1+Inputs!$G$22),-1)</f>
        <v>0</v>
      </c>
      <c r="I25" s="7">
        <f>ROUNDUP(+H25*(1+Inputs!$G$22),-1)</f>
        <v>0</v>
      </c>
      <c r="J25" s="7">
        <f>ROUNDUP(+I25*(1+Inputs!$G$22),-1)</f>
        <v>0</v>
      </c>
    </row>
    <row r="26" spans="1:10" x14ac:dyDescent="0.25">
      <c r="C26" t="s">
        <v>66</v>
      </c>
      <c r="D26" s="189">
        <f>ROUNDUP(+Inputs!D23,50)</f>
        <v>1800</v>
      </c>
      <c r="E26" s="7">
        <f>ROUNDUP(+D26*(1+Inputs!$G$23),-1)</f>
        <v>1800</v>
      </c>
      <c r="F26" s="7">
        <f>ROUNDUP(+E26*(1+Inputs!$G$23),-1)</f>
        <v>1800</v>
      </c>
      <c r="G26" s="7">
        <f>ROUNDUP(+F26*(1+Inputs!$G$23),-1)</f>
        <v>1800</v>
      </c>
      <c r="H26" s="7">
        <f>ROUNDUP(+G26*(1+Inputs!$G$23),-1)</f>
        <v>1800</v>
      </c>
      <c r="I26" s="7">
        <f>ROUNDUP(+H26*(1+Inputs!$G$23),-1)</f>
        <v>1800</v>
      </c>
      <c r="J26" s="7">
        <f>ROUNDUP(+I26*(1+Inputs!$G$23),-1)</f>
        <v>1800</v>
      </c>
    </row>
    <row r="27" spans="1:10" x14ac:dyDescent="0.25">
      <c r="C27" t="s">
        <v>208</v>
      </c>
      <c r="D27" s="7"/>
      <c r="E27" s="7"/>
      <c r="F27" s="7"/>
      <c r="G27" s="7">
        <f>+(Inputs!$H$34*(1+Inputs!$G$22)^3)</f>
        <v>0</v>
      </c>
      <c r="H27" s="7">
        <f>+(Inputs!$H$34*(1+Inputs!$G$22)^4)</f>
        <v>0</v>
      </c>
      <c r="I27" s="7">
        <f>+(Inputs!$H$34*(1+Inputs!$G$22)^5)</f>
        <v>0</v>
      </c>
      <c r="J27" s="7">
        <f>+(Inputs!$H$34*(1+Inputs!$G$22)^6)</f>
        <v>0</v>
      </c>
    </row>
    <row r="28" spans="1:10" x14ac:dyDescent="0.25">
      <c r="C28" t="s">
        <v>209</v>
      </c>
      <c r="D28" s="7"/>
      <c r="E28" s="7"/>
      <c r="F28" s="7"/>
      <c r="G28" s="7">
        <f>+(Inputs!$H$35*(1+Inputs!$G$22)^3)</f>
        <v>0</v>
      </c>
      <c r="H28" s="7">
        <f>+(Inputs!$H$35*(1+Inputs!$G$22)^4)</f>
        <v>0</v>
      </c>
      <c r="I28" s="7">
        <f>+(Inputs!$H$35*(1+Inputs!$G$22)^5)</f>
        <v>0</v>
      </c>
      <c r="J28" s="7">
        <f>+(Inputs!$H$35*(1+Inputs!$G$22)^6)</f>
        <v>0</v>
      </c>
    </row>
    <row r="30" spans="1:10" x14ac:dyDescent="0.25">
      <c r="B30" s="8" t="s">
        <v>7</v>
      </c>
    </row>
    <row r="32" spans="1:10" x14ac:dyDescent="0.25">
      <c r="B32" t="str">
        <f>+B5</f>
        <v>Intake</v>
      </c>
      <c r="C32" t="str">
        <f>+C5</f>
        <v>H/EU</v>
      </c>
      <c r="D32" s="17">
        <f>+D5*D24</f>
        <v>0</v>
      </c>
      <c r="E32" s="17">
        <f t="shared" ref="D32:H33" si="5">+E5*E24</f>
        <v>0</v>
      </c>
      <c r="F32" s="17">
        <f t="shared" si="5"/>
        <v>0</v>
      </c>
      <c r="G32" s="17">
        <f t="shared" si="5"/>
        <v>0</v>
      </c>
      <c r="H32" s="17">
        <f t="shared" si="5"/>
        <v>0</v>
      </c>
      <c r="I32" s="17">
        <f>+I5*I24</f>
        <v>0</v>
      </c>
      <c r="J32" s="17">
        <f t="shared" ref="J32" si="6">+J5*J24</f>
        <v>0</v>
      </c>
    </row>
    <row r="33" spans="2:10" x14ac:dyDescent="0.25">
      <c r="C33" t="str">
        <f>+C6</f>
        <v>International</v>
      </c>
      <c r="D33" s="17">
        <f t="shared" si="5"/>
        <v>0</v>
      </c>
      <c r="E33" s="17">
        <f t="shared" si="5"/>
        <v>0</v>
      </c>
      <c r="F33" s="17">
        <f t="shared" si="5"/>
        <v>0</v>
      </c>
      <c r="G33" s="17">
        <f t="shared" si="5"/>
        <v>0</v>
      </c>
      <c r="H33" s="17">
        <f t="shared" si="5"/>
        <v>0</v>
      </c>
      <c r="I33" s="17">
        <f t="shared" ref="I33:J33" si="7">+I6*I25</f>
        <v>0</v>
      </c>
      <c r="J33" s="17">
        <f t="shared" si="7"/>
        <v>0</v>
      </c>
    </row>
    <row r="35" spans="2:10" x14ac:dyDescent="0.25">
      <c r="B35" t="str">
        <f>+B8</f>
        <v>Yr 2</v>
      </c>
      <c r="C35" t="str">
        <f>+C8</f>
        <v>H/EU</v>
      </c>
      <c r="D35" s="17">
        <f t="shared" ref="D35:H36" si="8">+D8*D24</f>
        <v>0</v>
      </c>
      <c r="E35" s="17">
        <f t="shared" si="8"/>
        <v>0</v>
      </c>
      <c r="F35" s="17">
        <f t="shared" si="8"/>
        <v>0</v>
      </c>
      <c r="G35" s="17">
        <f t="shared" si="8"/>
        <v>0</v>
      </c>
      <c r="H35" s="17">
        <f t="shared" si="8"/>
        <v>0</v>
      </c>
      <c r="I35" s="17">
        <f t="shared" ref="I35:J35" si="9">+I8*I24</f>
        <v>0</v>
      </c>
      <c r="J35" s="17">
        <f t="shared" si="9"/>
        <v>0</v>
      </c>
    </row>
    <row r="36" spans="2:10" x14ac:dyDescent="0.25">
      <c r="C36" t="str">
        <f>+C9</f>
        <v>International</v>
      </c>
      <c r="D36" s="17">
        <f t="shared" si="8"/>
        <v>0</v>
      </c>
      <c r="E36" s="17">
        <f t="shared" si="8"/>
        <v>0</v>
      </c>
      <c r="F36" s="17">
        <f t="shared" si="8"/>
        <v>0</v>
      </c>
      <c r="G36" s="17">
        <f t="shared" si="8"/>
        <v>0</v>
      </c>
      <c r="H36" s="17">
        <f t="shared" si="8"/>
        <v>0</v>
      </c>
      <c r="I36" s="17">
        <f t="shared" ref="I36:J36" si="10">+I9*I25</f>
        <v>0</v>
      </c>
      <c r="J36" s="17">
        <f t="shared" si="10"/>
        <v>0</v>
      </c>
    </row>
    <row r="38" spans="2:10" x14ac:dyDescent="0.25">
      <c r="B38" t="str">
        <f>+B11</f>
        <v>PTP</v>
      </c>
      <c r="C38" t="str">
        <f>+C11</f>
        <v>H/EU</v>
      </c>
      <c r="D38" s="17">
        <f>+D11*D26</f>
        <v>0</v>
      </c>
      <c r="E38" s="17">
        <f>+E11*E26</f>
        <v>0</v>
      </c>
      <c r="F38" s="17">
        <f>+F11*F26</f>
        <v>0</v>
      </c>
      <c r="G38" s="17">
        <f>+G11*G26</f>
        <v>0</v>
      </c>
      <c r="H38" s="17">
        <f>+H11*H26</f>
        <v>0</v>
      </c>
      <c r="I38" s="17">
        <f t="shared" ref="I38:J38" si="11">+I11*I26</f>
        <v>0</v>
      </c>
      <c r="J38" s="17">
        <f t="shared" si="11"/>
        <v>0</v>
      </c>
    </row>
    <row r="39" spans="2:10" x14ac:dyDescent="0.25">
      <c r="C39" t="str">
        <f>+C12</f>
        <v>International</v>
      </c>
      <c r="D39" s="17">
        <f>+D12*D26</f>
        <v>0</v>
      </c>
      <c r="E39" s="17">
        <f>+E12*E26</f>
        <v>0</v>
      </c>
      <c r="F39" s="17">
        <f>+F12*F26</f>
        <v>0</v>
      </c>
      <c r="G39" s="17">
        <f>+G12*G26</f>
        <v>0</v>
      </c>
      <c r="H39" s="17">
        <f>+H12*H26</f>
        <v>0</v>
      </c>
      <c r="I39" s="17">
        <f t="shared" ref="I39:J39" si="12">+I12*I26</f>
        <v>0</v>
      </c>
      <c r="J39" s="17">
        <f t="shared" si="12"/>
        <v>0</v>
      </c>
    </row>
    <row r="41" spans="2:10" x14ac:dyDescent="0.25">
      <c r="B41" t="str">
        <f>+B14</f>
        <v>Yr 3</v>
      </c>
      <c r="C41" t="str">
        <f>+C14</f>
        <v>H/EU</v>
      </c>
      <c r="D41" s="17">
        <f t="shared" ref="D41:H42" si="13">+D14*D24</f>
        <v>0</v>
      </c>
      <c r="E41" s="17">
        <f t="shared" si="13"/>
        <v>0</v>
      </c>
      <c r="F41" s="17">
        <f t="shared" si="13"/>
        <v>0</v>
      </c>
      <c r="G41" s="17">
        <f t="shared" si="13"/>
        <v>0</v>
      </c>
      <c r="H41" s="17">
        <f t="shared" si="13"/>
        <v>0</v>
      </c>
      <c r="I41" s="17">
        <f t="shared" ref="I41:J41" si="14">+I14*I24</f>
        <v>0</v>
      </c>
      <c r="J41" s="17">
        <f t="shared" si="14"/>
        <v>0</v>
      </c>
    </row>
    <row r="42" spans="2:10" x14ac:dyDescent="0.25">
      <c r="C42" t="str">
        <f>+C15</f>
        <v>International</v>
      </c>
      <c r="D42" s="17">
        <f t="shared" si="13"/>
        <v>0</v>
      </c>
      <c r="E42" s="17">
        <f t="shared" si="13"/>
        <v>0</v>
      </c>
      <c r="F42" s="17">
        <f t="shared" si="13"/>
        <v>0</v>
      </c>
      <c r="G42" s="17">
        <f t="shared" si="13"/>
        <v>0</v>
      </c>
      <c r="H42" s="17">
        <f t="shared" si="13"/>
        <v>0</v>
      </c>
      <c r="I42" s="17">
        <f t="shared" ref="I42:J42" si="15">+I15*I25</f>
        <v>0</v>
      </c>
      <c r="J42" s="17">
        <f t="shared" si="15"/>
        <v>0</v>
      </c>
    </row>
    <row r="43" spans="2:10" x14ac:dyDescent="0.25">
      <c r="D43" s="17"/>
      <c r="E43" s="17"/>
      <c r="F43" s="17"/>
      <c r="G43" s="17"/>
      <c r="H43" s="17"/>
      <c r="I43" s="17"/>
      <c r="J43" s="17"/>
    </row>
    <row r="44" spans="2:10" x14ac:dyDescent="0.25">
      <c r="B44" t="s">
        <v>81</v>
      </c>
      <c r="C44" t="str">
        <f>C41</f>
        <v>H/EU</v>
      </c>
      <c r="D44" s="17"/>
      <c r="E44" s="17"/>
      <c r="F44" s="17"/>
      <c r="G44" s="17">
        <f>+G27*G17</f>
        <v>0</v>
      </c>
      <c r="H44" s="17">
        <f>+H27*H17</f>
        <v>0</v>
      </c>
      <c r="I44" s="17">
        <f t="shared" ref="I44:J44" si="16">+I27*I17</f>
        <v>0</v>
      </c>
      <c r="J44" s="17">
        <f t="shared" si="16"/>
        <v>0</v>
      </c>
    </row>
    <row r="45" spans="2:10" x14ac:dyDescent="0.25">
      <c r="C45" t="str">
        <f>C42</f>
        <v>International</v>
      </c>
      <c r="D45" s="17"/>
      <c r="E45" s="17"/>
      <c r="F45" s="17"/>
      <c r="G45" s="17">
        <f>+G28*G18</f>
        <v>0</v>
      </c>
      <c r="H45" s="17">
        <f>+H28*H18</f>
        <v>0</v>
      </c>
      <c r="I45" s="17">
        <f t="shared" ref="I45:J45" si="17">+I28*I18</f>
        <v>0</v>
      </c>
      <c r="J45" s="17">
        <f t="shared" si="17"/>
        <v>0</v>
      </c>
    </row>
    <row r="47" spans="2:10" ht="15.75" thickBot="1" x14ac:dyDescent="0.3">
      <c r="C47" s="73"/>
      <c r="D47" s="73"/>
      <c r="E47" s="73"/>
      <c r="F47" s="73"/>
      <c r="G47" s="73"/>
      <c r="H47" s="73"/>
      <c r="I47" s="73"/>
      <c r="J47" s="73"/>
    </row>
    <row r="48" spans="2:10" x14ac:dyDescent="0.25">
      <c r="B48" t="str">
        <f>+B24</f>
        <v>Fees</v>
      </c>
      <c r="C48" t="str">
        <f>+C24</f>
        <v>H/EU</v>
      </c>
      <c r="D48" s="17">
        <f>+D32+D35+D41</f>
        <v>0</v>
      </c>
      <c r="E48" s="17">
        <f t="shared" ref="E48:H48" si="18">+E32+E35+E41</f>
        <v>0</v>
      </c>
      <c r="F48" s="17">
        <f t="shared" si="18"/>
        <v>0</v>
      </c>
      <c r="G48" s="17">
        <f t="shared" si="18"/>
        <v>0</v>
      </c>
      <c r="H48" s="17">
        <f t="shared" si="18"/>
        <v>0</v>
      </c>
      <c r="I48" s="17">
        <f t="shared" ref="I48:J48" si="19">+I32+I35+I41</f>
        <v>0</v>
      </c>
      <c r="J48" s="17">
        <f t="shared" si="19"/>
        <v>0</v>
      </c>
    </row>
    <row r="49" spans="2:10" x14ac:dyDescent="0.25">
      <c r="C49" t="str">
        <f t="shared" ref="C49" si="20">+C25</f>
        <v>International</v>
      </c>
      <c r="D49" s="17">
        <f>+D33+D36+D42</f>
        <v>0</v>
      </c>
      <c r="E49" s="17">
        <f t="shared" ref="E49:H49" si="21">+E33+E36+E42</f>
        <v>0</v>
      </c>
      <c r="F49" s="17">
        <f t="shared" si="21"/>
        <v>0</v>
      </c>
      <c r="G49" s="17">
        <f t="shared" si="21"/>
        <v>0</v>
      </c>
      <c r="H49" s="17">
        <f t="shared" si="21"/>
        <v>0</v>
      </c>
      <c r="I49" s="17">
        <f t="shared" ref="I49:J49" si="22">+I33+I36+I42</f>
        <v>0</v>
      </c>
      <c r="J49" s="17">
        <f t="shared" si="22"/>
        <v>0</v>
      </c>
    </row>
    <row r="50" spans="2:10" x14ac:dyDescent="0.25">
      <c r="C50" t="str">
        <f>+C26</f>
        <v>PTP</v>
      </c>
      <c r="D50" s="17">
        <f>+D38+D39</f>
        <v>0</v>
      </c>
      <c r="E50" s="17">
        <f t="shared" ref="E50:H50" si="23">+E38+E39</f>
        <v>0</v>
      </c>
      <c r="F50" s="17">
        <f t="shared" si="23"/>
        <v>0</v>
      </c>
      <c r="G50" s="17">
        <f t="shared" si="23"/>
        <v>0</v>
      </c>
      <c r="H50" s="17">
        <f t="shared" si="23"/>
        <v>0</v>
      </c>
      <c r="I50" s="17">
        <f t="shared" ref="I50:J50" si="24">+I38+I39</f>
        <v>0</v>
      </c>
      <c r="J50" s="17">
        <f t="shared" si="24"/>
        <v>0</v>
      </c>
    </row>
    <row r="51" spans="2:10" x14ac:dyDescent="0.25">
      <c r="C51" t="s">
        <v>208</v>
      </c>
      <c r="D51" s="17">
        <f>+D44</f>
        <v>0</v>
      </c>
      <c r="E51" s="17">
        <f t="shared" ref="E51:H52" si="25">+E44</f>
        <v>0</v>
      </c>
      <c r="F51" s="17">
        <f t="shared" si="25"/>
        <v>0</v>
      </c>
      <c r="G51" s="17">
        <f t="shared" si="25"/>
        <v>0</v>
      </c>
      <c r="H51" s="17">
        <f t="shared" si="25"/>
        <v>0</v>
      </c>
      <c r="I51" s="17">
        <f t="shared" ref="I51:J51" si="26">+I44</f>
        <v>0</v>
      </c>
      <c r="J51" s="17">
        <f t="shared" si="26"/>
        <v>0</v>
      </c>
    </row>
    <row r="52" spans="2:10" x14ac:dyDescent="0.25">
      <c r="C52" t="s">
        <v>209</v>
      </c>
      <c r="D52" s="17">
        <f>+D45</f>
        <v>0</v>
      </c>
      <c r="E52" s="17">
        <f t="shared" si="25"/>
        <v>0</v>
      </c>
      <c r="F52" s="17">
        <f t="shared" si="25"/>
        <v>0</v>
      </c>
      <c r="G52" s="17">
        <f t="shared" si="25"/>
        <v>0</v>
      </c>
      <c r="H52" s="17">
        <f t="shared" si="25"/>
        <v>0</v>
      </c>
      <c r="I52" s="17">
        <f t="shared" ref="I52:J52" si="27">+I45</f>
        <v>0</v>
      </c>
      <c r="J52" s="17">
        <f t="shared" si="27"/>
        <v>0</v>
      </c>
    </row>
    <row r="53" spans="2:10" ht="15.75" thickBot="1" x14ac:dyDescent="0.3">
      <c r="C53" s="74" t="s">
        <v>9</v>
      </c>
      <c r="D53" s="75">
        <f>SUM(D48:D52)</f>
        <v>0</v>
      </c>
      <c r="E53" s="75">
        <f t="shared" ref="E53:H53" si="28">SUM(E48:E52)</f>
        <v>0</v>
      </c>
      <c r="F53" s="75">
        <f t="shared" si="28"/>
        <v>0</v>
      </c>
      <c r="G53" s="75">
        <f t="shared" si="28"/>
        <v>0</v>
      </c>
      <c r="H53" s="75">
        <f t="shared" si="28"/>
        <v>0</v>
      </c>
      <c r="I53" s="75">
        <f t="shared" ref="I53:J53" si="29">SUM(I48:I52)</f>
        <v>0</v>
      </c>
      <c r="J53" s="75">
        <f t="shared" si="29"/>
        <v>0</v>
      </c>
    </row>
    <row r="57" spans="2:10" x14ac:dyDescent="0.25">
      <c r="B57" s="8" t="s">
        <v>74</v>
      </c>
    </row>
    <row r="59" spans="2:10" x14ac:dyDescent="0.25">
      <c r="C59" t="s">
        <v>77</v>
      </c>
      <c r="D59" s="7">
        <f>SUM(D5:D6)*Outputs!D13</f>
        <v>0</v>
      </c>
      <c r="E59" s="7">
        <f>SUM(E5:E6)*Outputs!E13</f>
        <v>0</v>
      </c>
      <c r="F59" s="7">
        <f>SUM(F5:F6)*Outputs!F13</f>
        <v>0</v>
      </c>
      <c r="G59" s="7">
        <f>SUM(G5:G6)*Outputs!G13</f>
        <v>0</v>
      </c>
      <c r="H59" s="7">
        <f>SUM(H5:H6)*Outputs!H13</f>
        <v>0</v>
      </c>
      <c r="I59" s="7">
        <f>SUM(I5:I6)*Outputs!I13</f>
        <v>0</v>
      </c>
      <c r="J59" s="7">
        <f>SUM(J5:J6)*Outputs!J13</f>
        <v>0</v>
      </c>
    </row>
    <row r="60" spans="2:10" x14ac:dyDescent="0.25">
      <c r="C60" t="s">
        <v>63</v>
      </c>
      <c r="D60" s="7">
        <f>+D21*Outputs!D14</f>
        <v>0</v>
      </c>
      <c r="E60" s="7">
        <f>+E21*Outputs!E14</f>
        <v>0</v>
      </c>
      <c r="F60" s="7">
        <f>+F21*Outputs!F14</f>
        <v>0</v>
      </c>
      <c r="G60" s="7">
        <f>+G21*Outputs!G14</f>
        <v>0</v>
      </c>
      <c r="H60" s="7">
        <f>+H21*Outputs!H14</f>
        <v>0</v>
      </c>
      <c r="I60" s="7">
        <f>+I21*Outputs!I14</f>
        <v>0</v>
      </c>
      <c r="J60" s="7">
        <f>+J21*Outputs!J14</f>
        <v>0</v>
      </c>
    </row>
    <row r="61" spans="2:10" ht="15.75" thickBot="1" x14ac:dyDescent="0.3">
      <c r="C61" s="79" t="s">
        <v>9</v>
      </c>
      <c r="D61" s="75">
        <f>SUM(D59:D60)</f>
        <v>0</v>
      </c>
      <c r="E61" s="75">
        <f t="shared" ref="E61:H61" si="30">SUM(E59:E60)</f>
        <v>0</v>
      </c>
      <c r="F61" s="75">
        <f t="shared" si="30"/>
        <v>0</v>
      </c>
      <c r="G61" s="75">
        <f t="shared" si="30"/>
        <v>0</v>
      </c>
      <c r="H61" s="75">
        <f t="shared" si="30"/>
        <v>0</v>
      </c>
      <c r="I61" s="75">
        <f t="shared" ref="I61:J61" si="31">SUM(I59:I60)</f>
        <v>0</v>
      </c>
      <c r="J61" s="75">
        <f t="shared" si="31"/>
        <v>0</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pane ySplit="1" topLeftCell="A2" activePane="bottomLeft" state="frozen"/>
      <selection pane="bottomLeft" activeCell="A2" sqref="A2"/>
    </sheetView>
  </sheetViews>
  <sheetFormatPr defaultRowHeight="15" x14ac:dyDescent="0.25"/>
  <cols>
    <col min="1" max="1" width="36.5703125" customWidth="1"/>
    <col min="2" max="2" width="11.28515625" bestFit="1" customWidth="1"/>
    <col min="3" max="3" width="7.5703125" bestFit="1" customWidth="1"/>
  </cols>
  <sheetData>
    <row r="1" spans="1:3" x14ac:dyDescent="0.25">
      <c r="A1" t="s">
        <v>211</v>
      </c>
      <c r="B1" t="s">
        <v>212</v>
      </c>
      <c r="C1" t="s">
        <v>213</v>
      </c>
    </row>
    <row r="2" spans="1:3" x14ac:dyDescent="0.25">
      <c r="A2" s="184">
        <v>12869</v>
      </c>
      <c r="B2" t="s">
        <v>214</v>
      </c>
      <c r="C2">
        <f>IF(B2="A",10000,IF(B2="B",1500,IF(B2="C1",250,0)))</f>
        <v>0</v>
      </c>
    </row>
    <row r="3" spans="1:3" x14ac:dyDescent="0.25">
      <c r="A3" s="184">
        <v>12870</v>
      </c>
      <c r="B3" t="s">
        <v>214</v>
      </c>
      <c r="C3">
        <f t="shared" ref="C3:C32" si="0">IF(B3="A",10000,IF(B3="B",1500,IF(B3="C1",250,0)))</f>
        <v>0</v>
      </c>
    </row>
    <row r="4" spans="1:3" x14ac:dyDescent="0.25">
      <c r="A4" s="184">
        <v>12871</v>
      </c>
      <c r="B4" t="s">
        <v>214</v>
      </c>
      <c r="C4">
        <f t="shared" si="0"/>
        <v>0</v>
      </c>
    </row>
    <row r="5" spans="1:3" x14ac:dyDescent="0.25">
      <c r="A5" s="184">
        <v>12872</v>
      </c>
      <c r="B5" t="s">
        <v>214</v>
      </c>
      <c r="C5">
        <f t="shared" si="0"/>
        <v>0</v>
      </c>
    </row>
    <row r="6" spans="1:3" x14ac:dyDescent="0.25">
      <c r="A6" s="184">
        <v>12873</v>
      </c>
      <c r="B6" t="s">
        <v>214</v>
      </c>
      <c r="C6">
        <f t="shared" si="0"/>
        <v>0</v>
      </c>
    </row>
    <row r="7" spans="1:3" x14ac:dyDescent="0.25">
      <c r="A7" s="184">
        <v>12861</v>
      </c>
      <c r="B7" t="s">
        <v>215</v>
      </c>
      <c r="C7">
        <f t="shared" si="0"/>
        <v>0</v>
      </c>
    </row>
    <row r="8" spans="1:3" x14ac:dyDescent="0.25">
      <c r="A8" s="184">
        <v>12862</v>
      </c>
      <c r="B8" t="s">
        <v>214</v>
      </c>
      <c r="C8">
        <f t="shared" si="0"/>
        <v>0</v>
      </c>
    </row>
    <row r="9" spans="1:3" x14ac:dyDescent="0.25">
      <c r="A9" s="184">
        <v>12421</v>
      </c>
      <c r="B9" t="s">
        <v>214</v>
      </c>
      <c r="C9">
        <f t="shared" si="0"/>
        <v>0</v>
      </c>
    </row>
    <row r="10" spans="1:3" x14ac:dyDescent="0.25">
      <c r="A10" s="184">
        <v>12020</v>
      </c>
      <c r="B10" t="s">
        <v>214</v>
      </c>
      <c r="C10">
        <f t="shared" si="0"/>
        <v>0</v>
      </c>
    </row>
    <row r="11" spans="1:3" x14ac:dyDescent="0.25">
      <c r="A11" s="184">
        <v>12060</v>
      </c>
      <c r="B11" t="s">
        <v>214</v>
      </c>
      <c r="C11">
        <f t="shared" si="0"/>
        <v>0</v>
      </c>
    </row>
    <row r="12" spans="1:3" x14ac:dyDescent="0.25">
      <c r="A12" s="184">
        <v>12100</v>
      </c>
      <c r="B12" t="s">
        <v>215</v>
      </c>
      <c r="C12">
        <f t="shared" si="0"/>
        <v>0</v>
      </c>
    </row>
    <row r="13" spans="1:3" x14ac:dyDescent="0.25">
      <c r="A13" s="184">
        <v>13626</v>
      </c>
      <c r="B13" t="s">
        <v>214</v>
      </c>
      <c r="C13">
        <f t="shared" si="0"/>
        <v>0</v>
      </c>
    </row>
    <row r="14" spans="1:3" x14ac:dyDescent="0.25">
      <c r="A14" s="184">
        <v>12460</v>
      </c>
      <c r="B14" t="s">
        <v>215</v>
      </c>
      <c r="C14">
        <f t="shared" si="0"/>
        <v>0</v>
      </c>
    </row>
    <row r="15" spans="1:3" x14ac:dyDescent="0.25">
      <c r="A15" s="184">
        <v>12480</v>
      </c>
      <c r="B15" t="s">
        <v>214</v>
      </c>
      <c r="C15">
        <f t="shared" si="0"/>
        <v>0</v>
      </c>
    </row>
    <row r="16" spans="1:3" x14ac:dyDescent="0.25">
      <c r="A16" s="184" t="s">
        <v>230</v>
      </c>
      <c r="B16" t="s">
        <v>216</v>
      </c>
      <c r="C16">
        <f t="shared" si="0"/>
        <v>250</v>
      </c>
    </row>
    <row r="17" spans="1:3" x14ac:dyDescent="0.25">
      <c r="A17" s="184" t="s">
        <v>231</v>
      </c>
      <c r="B17" t="s">
        <v>216</v>
      </c>
      <c r="C17">
        <f t="shared" si="0"/>
        <v>250</v>
      </c>
    </row>
    <row r="18" spans="1:3" x14ac:dyDescent="0.25">
      <c r="A18" s="184" t="s">
        <v>232</v>
      </c>
      <c r="B18" t="s">
        <v>216</v>
      </c>
      <c r="C18">
        <f t="shared" si="0"/>
        <v>250</v>
      </c>
    </row>
    <row r="19" spans="1:3" x14ac:dyDescent="0.25">
      <c r="A19" s="184" t="s">
        <v>233</v>
      </c>
      <c r="B19" t="s">
        <v>217</v>
      </c>
      <c r="C19">
        <f t="shared" si="0"/>
        <v>1500</v>
      </c>
    </row>
    <row r="20" spans="1:3" x14ac:dyDescent="0.25">
      <c r="A20" s="184" t="s">
        <v>234</v>
      </c>
      <c r="B20" t="s">
        <v>216</v>
      </c>
      <c r="C20">
        <f t="shared" si="0"/>
        <v>250</v>
      </c>
    </row>
    <row r="21" spans="1:3" x14ac:dyDescent="0.25">
      <c r="A21" s="184" t="s">
        <v>235</v>
      </c>
      <c r="B21" t="s">
        <v>217</v>
      </c>
      <c r="C21">
        <f t="shared" si="0"/>
        <v>1500</v>
      </c>
    </row>
    <row r="22" spans="1:3" x14ac:dyDescent="0.25">
      <c r="A22" s="184" t="s">
        <v>236</v>
      </c>
      <c r="B22" t="s">
        <v>216</v>
      </c>
      <c r="C22">
        <f t="shared" si="0"/>
        <v>250</v>
      </c>
    </row>
    <row r="23" spans="1:3" x14ac:dyDescent="0.25">
      <c r="A23" s="184" t="s">
        <v>237</v>
      </c>
      <c r="B23" t="s">
        <v>215</v>
      </c>
      <c r="C23">
        <f>IF(B23="A",10000,IF(B23="B",1500,IF(B23="C1",250,0)))</f>
        <v>0</v>
      </c>
    </row>
    <row r="24" spans="1:3" x14ac:dyDescent="0.25">
      <c r="A24" s="184" t="s">
        <v>238</v>
      </c>
      <c r="B24" t="s">
        <v>217</v>
      </c>
      <c r="C24">
        <f t="shared" si="0"/>
        <v>1500</v>
      </c>
    </row>
    <row r="25" spans="1:3" x14ac:dyDescent="0.25">
      <c r="A25" s="184" t="s">
        <v>239</v>
      </c>
      <c r="B25" t="s">
        <v>217</v>
      </c>
      <c r="C25">
        <f t="shared" si="0"/>
        <v>1500</v>
      </c>
    </row>
    <row r="26" spans="1:3" x14ac:dyDescent="0.25">
      <c r="A26" s="184" t="s">
        <v>240</v>
      </c>
      <c r="B26" t="s">
        <v>217</v>
      </c>
      <c r="C26">
        <f t="shared" si="0"/>
        <v>1500</v>
      </c>
    </row>
    <row r="27" spans="1:3" x14ac:dyDescent="0.25">
      <c r="A27" s="184" t="s">
        <v>241</v>
      </c>
      <c r="B27" t="s">
        <v>217</v>
      </c>
      <c r="C27">
        <f t="shared" si="0"/>
        <v>1500</v>
      </c>
    </row>
    <row r="28" spans="1:3" x14ac:dyDescent="0.25">
      <c r="A28" s="184" t="s">
        <v>242</v>
      </c>
      <c r="B28" t="s">
        <v>217</v>
      </c>
      <c r="C28">
        <f t="shared" si="0"/>
        <v>1500</v>
      </c>
    </row>
    <row r="29" spans="1:3" x14ac:dyDescent="0.25">
      <c r="A29" s="184" t="s">
        <v>243</v>
      </c>
      <c r="B29" t="s">
        <v>217</v>
      </c>
      <c r="C29">
        <f t="shared" si="0"/>
        <v>1500</v>
      </c>
    </row>
    <row r="30" spans="1:3" x14ac:dyDescent="0.25">
      <c r="A30" s="184" t="s">
        <v>244</v>
      </c>
      <c r="B30" t="s">
        <v>217</v>
      </c>
      <c r="C30">
        <f t="shared" si="0"/>
        <v>1500</v>
      </c>
    </row>
    <row r="31" spans="1:3" x14ac:dyDescent="0.25">
      <c r="A31" s="184" t="s">
        <v>245</v>
      </c>
      <c r="B31" t="s">
        <v>217</v>
      </c>
      <c r="C31">
        <f t="shared" si="0"/>
        <v>1500</v>
      </c>
    </row>
    <row r="32" spans="1:3" x14ac:dyDescent="0.25">
      <c r="A32" s="184" t="s">
        <v>246</v>
      </c>
      <c r="B32" t="s">
        <v>217</v>
      </c>
      <c r="C32">
        <f t="shared" si="0"/>
        <v>1500</v>
      </c>
    </row>
    <row r="33" spans="1:3" x14ac:dyDescent="0.25">
      <c r="A33" s="184" t="s">
        <v>247</v>
      </c>
      <c r="B33" t="s">
        <v>218</v>
      </c>
      <c r="C33">
        <f t="shared" ref="C33:C34" si="1">IF(B33="A",10000,IF(B33="B",1500,IF(B33="C1",250,0)))</f>
        <v>10000</v>
      </c>
    </row>
    <row r="34" spans="1:3" x14ac:dyDescent="0.25">
      <c r="A34" s="184">
        <v>12040</v>
      </c>
      <c r="B34" t="s">
        <v>215</v>
      </c>
      <c r="C34">
        <f t="shared" si="1"/>
        <v>0</v>
      </c>
    </row>
    <row r="38" spans="1:3" x14ac:dyDescent="0.25">
      <c r="A38" t="s">
        <v>225</v>
      </c>
    </row>
    <row r="39" spans="1:3" x14ac:dyDescent="0.25">
      <c r="A39" t="s">
        <v>226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heetViews>
  <sheetFormatPr defaultRowHeight="15" x14ac:dyDescent="0.25"/>
  <cols>
    <col min="1" max="1" width="15.28515625" customWidth="1"/>
    <col min="2" max="2" width="10.5703125" style="7" bestFit="1" customWidth="1"/>
  </cols>
  <sheetData>
    <row r="3" spans="1:2" x14ac:dyDescent="0.25">
      <c r="A3" t="s">
        <v>71</v>
      </c>
      <c r="B3" s="211" t="s">
        <v>267</v>
      </c>
    </row>
    <row r="4" spans="1:2" x14ac:dyDescent="0.25">
      <c r="A4" t="s">
        <v>218</v>
      </c>
      <c r="B4" s="7">
        <v>17500</v>
      </c>
    </row>
    <row r="5" spans="1:2" x14ac:dyDescent="0.25">
      <c r="A5" t="s">
        <v>217</v>
      </c>
      <c r="B5" s="7">
        <v>16000</v>
      </c>
    </row>
    <row r="6" spans="1:2" x14ac:dyDescent="0.25">
      <c r="A6" t="s">
        <v>266</v>
      </c>
      <c r="B6" s="7">
        <v>15200</v>
      </c>
    </row>
    <row r="7" spans="1:2" x14ac:dyDescent="0.25">
      <c r="A7" t="s">
        <v>214</v>
      </c>
      <c r="B7" s="7">
        <v>14000</v>
      </c>
    </row>
    <row r="8" spans="1:2" x14ac:dyDescent="0.25">
      <c r="B8" s="7" t="s">
        <v>268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67380281FDA24BAC854083C6855872" ma:contentTypeVersion="1" ma:contentTypeDescription="Create a new document." ma:contentTypeScope="" ma:versionID="6dd18576b5755b74e4c11afa6404a716">
  <xsd:schema xmlns:xsd="http://www.w3.org/2001/XMLSchema" xmlns:p="http://schemas.microsoft.com/office/2006/metadata/properties" xmlns:ns2="1defc4ad-50bf-4afd-9d3d-040148f94b11" targetNamespace="http://schemas.microsoft.com/office/2006/metadata/properties" ma:root="true" ma:fieldsID="57cf535f5a467838ab7beb7c7c2842a8" ns2:_="">
    <xsd:import namespace="1defc4ad-50bf-4afd-9d3d-040148f94b11"/>
    <xsd:element name="properties">
      <xsd:complexType>
        <xsd:sequence>
          <xsd:element name="documentManagement">
            <xsd:complexType>
              <xsd:all>
                <xsd:element ref="ns2:Category" minOccurs="0"/>
              </xsd:all>
            </xsd:complexType>
          </xsd:element>
        </xsd:sequence>
      </xsd:complexType>
    </xsd:element>
  </xsd:schema>
  <xsd:schema xmlns:xsd="http://www.w3.org/2001/XMLSchema" xmlns:dms="http://schemas.microsoft.com/office/2006/documentManagement/types" targetNamespace="1defc4ad-50bf-4afd-9d3d-040148f94b11" elementFormDefault="qualified">
    <xsd:import namespace="http://schemas.microsoft.com/office/2006/documentManagement/types"/>
    <xsd:element name="Category" ma:index="8"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Category xmlns="1defc4ad-50bf-4afd-9d3d-040148f94b11" xsi:nil="true"/>
  </documentManagement>
</p:properties>
</file>

<file path=customXml/itemProps1.xml><?xml version="1.0" encoding="utf-8"?>
<ds:datastoreItem xmlns:ds="http://schemas.openxmlformats.org/officeDocument/2006/customXml" ds:itemID="{98B84F82-4F5D-4A5E-BE9B-B13869428A36}"/>
</file>

<file path=customXml/itemProps2.xml><?xml version="1.0" encoding="utf-8"?>
<ds:datastoreItem xmlns:ds="http://schemas.openxmlformats.org/officeDocument/2006/customXml" ds:itemID="{9E49060A-01BF-4EFD-8387-AFAB99329548}"/>
</file>

<file path=customXml/itemProps3.xml><?xml version="1.0" encoding="utf-8"?>
<ds:datastoreItem xmlns:ds="http://schemas.openxmlformats.org/officeDocument/2006/customXml" ds:itemID="{283668D5-CEF6-440C-B9FD-7F32CF1066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Inputs</vt:lpstr>
      <vt:lpstr>Capital Expenditure</vt:lpstr>
      <vt:lpstr>Outputs</vt:lpstr>
      <vt:lpstr>Workings - HIDE</vt:lpstr>
      <vt:lpstr>T Grant - HIDE</vt:lpstr>
      <vt:lpstr>Tuition Fees - HIDE</vt:lpstr>
      <vt:lpstr>FinYr</vt:lpstr>
      <vt:lpstr>FY</vt:lpstr>
      <vt:lpstr>'Capital Expenditure'!Print_Area</vt:lpstr>
      <vt:lpstr>Inputs!Print_Area</vt:lpstr>
      <vt:lpstr>Outputs!Print_Area</vt:lpstr>
    </vt:vector>
  </TitlesOfParts>
  <Company>University of Surrey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Allard A  Mrs (Finance)</dc:creator>
  <cp:lastModifiedBy>Allard A  Mrs (Finance)</cp:lastModifiedBy>
  <cp:lastPrinted>2015-09-08T08:46:47Z</cp:lastPrinted>
  <dcterms:created xsi:type="dcterms:W3CDTF">2014-07-08T11:30:06Z</dcterms:created>
  <dcterms:modified xsi:type="dcterms:W3CDTF">2016-11-01T13:52:40Z</dcterms:modified>
</cp:coreProperties>
</file>