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urreyac-my.sharepoint.com/personal/as0060_surrey_ac_uk/Documents/ILA British Branch Spring Conference 2022/Footprint/"/>
    </mc:Choice>
  </mc:AlternateContent>
  <xr:revisionPtr revIDLastSave="12" documentId="8_{A414B8E4-F354-412D-A75B-A9D32151871C}" xr6:coauthVersionLast="47" xr6:coauthVersionMax="47" xr10:uidLastSave="{312EE6C1-1959-4109-92A5-A9276CE623CE}"/>
  <bookViews>
    <workbookView showSheetTabs="0" xWindow="-110" yWindow="-110" windowWidth="19420" windowHeight="10420" tabRatio="671" firstSheet="9" activeTab="10" xr2:uid="{A2FB239D-CA35-4095-B7E5-B17ADFECD964}"/>
  </bookViews>
  <sheets>
    <sheet name="addressing emission sources" sheetId="1" state="hidden" r:id="rId1"/>
    <sheet name="meth statement" sheetId="12" state="hidden" r:id="rId2"/>
    <sheet name="emission factors" sheetId="13" state="hidden" r:id="rId3"/>
    <sheet name="footprint calculation" sheetId="14" state="hidden" r:id="rId4"/>
    <sheet name="meal, diet and food source " sheetId="29" state="hidden" r:id="rId5"/>
    <sheet name="lists" sheetId="9" state="hidden" r:id="rId6"/>
    <sheet name="template" sheetId="15" state="hidden" r:id="rId7"/>
    <sheet name="&gt;&gt;&gt;" sheetId="30" state="hidden" r:id="rId8"/>
    <sheet name="welcome screen" sheetId="2" r:id="rId9"/>
    <sheet name="enter data" sheetId="6" r:id="rId10"/>
    <sheet name="footprint result" sheetId="11" r:id="rId11"/>
    <sheet name="local travel scenarios" sheetId="25" r:id="rId12"/>
    <sheet name="i. air travel" sheetId="16" r:id="rId13"/>
    <sheet name="i. iata codes and coordinates" sheetId="17" r:id="rId14"/>
    <sheet name="ii. car travel" sheetId="21" r:id="rId15"/>
    <sheet name="iii. train travel" sheetId="22" r:id="rId16"/>
    <sheet name="iv. coach travel" sheetId="23" r:id="rId17"/>
  </sheets>
  <definedNames>
    <definedName name="\0">"""""""['file:///T:/2005Publications/RoRo%20Q2_2005/Bulletin205draft.xls'#$TABLE1a.$U$1:.$U$7]"""""""</definedName>
    <definedName name="\p">"""""""['file:///T:/2005Publications/RoRo%20Q2_2005/Bulletin205draft.xls'#$TABLE1a.$P$1]"""""""</definedName>
    <definedName name="\t">"""""""['file:///T:/2005Publications/RoRo%20Q2_2005/Bulletin205draft.xls'#$TABLE1a.$U$3]"""""""</definedName>
    <definedName name="_1.2__Average_distance_travelled_by_mode_of_travel__1975_76__1985_86_and_1993_95">!#REF!</definedName>
    <definedName name="_1981">!#REF!</definedName>
    <definedName name="_xlnm._FilterDatabase" localSheetId="13" hidden="1">'i. iata codes and coordinates'!$B$2:$H$2</definedName>
    <definedName name="_xlnm._FilterDatabase" localSheetId="4" hidden="1">'meal, diet and food source '!$B$109:$J$109</definedName>
    <definedName name="activeCell">!#REF!</definedName>
    <definedName name="ALL">#N/A</definedName>
    <definedName name="ANNBELGIUM">"""""""['file:///T:/2005Publications/RoRo%20Q2_2005/Bulletin205draft.xls'#$TABLE5.$D$5:.$D$12]"""""""</definedName>
    <definedName name="ANNDVR">"""""""['file:///T:/2005Publications/RoRo%20Q2_2005/Bulletin205draft.xls'#$TABLE4AL.$D$6:.$D$12]"""""""</definedName>
    <definedName name="ANNENG">"""""""['file:///T:/2005Publications/RoRo%20Q2_2005/Bulletin205draft.xls'#$TABLE4AL.$F$6:.$F$12]"""""""</definedName>
    <definedName name="ANNFORIEGN">"""""""['file:///T:/2005Publications/RoRo%20Q2_2005/Bulletin205draft.xls'#$TABLE1a.$P$37]"""""""</definedName>
    <definedName name="ANNFRANCE">"""""""['file:///T:/2005Publications/RoRo%20Q2_2005/Bulletin205draft.xls'#$TABLE5.$B$5:.$B$12]"""""""</definedName>
    <definedName name="ANNL">"""""""['file:///T:/2005Publications/RoRo%20Q2_2005/Bulletin205draft.xls'#$TABLE5.$F$5:.$F$12]"""""""</definedName>
    <definedName name="ANNOTHER">"""""""['file:///T:/2005Publications/RoRo%20Q2_2005/Bulletin205draft.xls'#$TABLE5.$J$5:.$J$12]"""""""</definedName>
    <definedName name="ANNSE">"""""""['file:///T:/2005Publications/RoRo%20Q2_2005/Bulletin205draft.xls'#$TABLE4AL.$B$6:.$B$12]"""""""</definedName>
    <definedName name="ANNUAL">!#REF!</definedName>
    <definedName name="ANNUK">"""""""['file:///T:/2005Publications/RoRo%20Q2_2005/Bulletin205draft.xls'#$TABLE1a.$E$8:.$E$14]"""""""</definedName>
    <definedName name="ANNUT">"""""""['file:///T:/2005Publications/RoRo%20Q2_2005/Bulletin205draft.xls'#$TABLE1a.$M$8:.$M$14]"""""""</definedName>
    <definedName name="BARQTR">!#REF!</definedName>
    <definedName name="BELGIUM">!#REF!</definedName>
    <definedName name="BULL">#N/A</definedName>
    <definedName name="CAMARA">"""""""['file:///T:/2005Publications/RoRo%20Q2_2005/Bulletin205draft.xls'#$TABLE1a.$P$4]"""""""</definedName>
    <definedName name="CategoryTitle">!#REF!</definedName>
    <definedName name="CLONE">"""""""['file:///T:/2005Publications/RoRo%20Q2_2005/Bulletin205draft.xls'#$TABLE1a.$P$6]"""""""</definedName>
    <definedName name="DEFLATOR">!#REF!</definedName>
    <definedName name="dgdsfyh">!#REF!</definedName>
    <definedName name="DK">!#REF!</definedName>
    <definedName name="DNK_D">!#REF!</definedName>
    <definedName name="DOVER">#N/A</definedName>
    <definedName name="EIRE">!#REF!</definedName>
    <definedName name="ENGLISH">#N/A</definedName>
    <definedName name="fbegyear">!#REF!</definedName>
    <definedName name="fendyear">!#REF!</definedName>
    <definedName name="FL">!#REF!</definedName>
    <definedName name="Footnotes">!#REF!</definedName>
    <definedName name="FOREIGN">"""""""['file:///T:/2005Publications/RoRo%20Q2_2005/Bulletin205draft.xls'#$TABLE1a.$P$38:.$P$52]"""""""</definedName>
    <definedName name="FRANCE">!#REF!</definedName>
    <definedName name="fyear">!#REF!</definedName>
    <definedName name="GERMANY">!#REF!</definedName>
    <definedName name="GraphData">"""""""['file:///T:/TSGB1998/SECTION1/1-13-98.XLS'#$'TIS-INDEX'.$B$13:.$Q$44]~['file:///T:/TSGB1998/SECTION1/1-13-98.XLS'#$'TIS-INDEX'.$E$9:.$R$9]"""""""</definedName>
    <definedName name="GraphTitle">!#REF!</definedName>
    <definedName name="ITALY">!#REF!</definedName>
    <definedName name="NLS">!#REF!</definedName>
    <definedName name="NONEC">!#REF!</definedName>
    <definedName name="NORTHSEA">#N/A</definedName>
    <definedName name="OldData">!#REF!</definedName>
    <definedName name="OTHER">#N/A</definedName>
    <definedName name="OTHEREC">!#REF!</definedName>
    <definedName name="PA">!#REF!</definedName>
    <definedName name="PIE">!#REF!</definedName>
    <definedName name="_xlnm.Print_Area">!#REF!</definedName>
    <definedName name="Print_Area_MI">"""""""['file:///T:/2005Publications/RoRo%20Q2_2005/Bulletin205draft.xls'#$TABLE1a.$A$1:.$O$37]"""""""</definedName>
    <definedName name="PUBLISH_Print_Area">!#REF!</definedName>
    <definedName name="PUBLISH1998_Print_Area">!#REF!</definedName>
    <definedName name="qryNonEUBreakdown">!#REF!</definedName>
    <definedName name="QUARTER">!#REF!</definedName>
    <definedName name="SPAIN">!#REF!</definedName>
    <definedName name="tab">"""""""['file:///T:/IRHS/EXCEL/RORO/bulletins/2003/SA%20Changes/SA%20Changes%20to%20bulletin%20-%20draft.xls'#$TABLE1a.$U$3]"""""""</definedName>
    <definedName name="TAB4ALL">#N/A</definedName>
    <definedName name="TAB4PV">#N/A</definedName>
    <definedName name="TAB4UT">#N/A</definedName>
    <definedName name="TableTitle">!#REF!</definedName>
    <definedName name="testing">!#REF!</definedName>
    <definedName name="UK">#N/A</definedName>
    <definedName name="UT">#N/A</definedName>
    <definedName name="ValueTit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16" l="1"/>
  <c r="H17" i="16" l="1"/>
  <c r="H18" i="16"/>
  <c r="H19" i="16"/>
  <c r="H20" i="16"/>
  <c r="H21" i="16"/>
  <c r="H22" i="16"/>
  <c r="H23" i="16"/>
  <c r="H24" i="16"/>
  <c r="H25" i="16"/>
  <c r="H26" i="16"/>
  <c r="H27" i="16"/>
  <c r="H28" i="16"/>
  <c r="H29" i="16"/>
  <c r="H30" i="16"/>
  <c r="H31" i="16"/>
  <c r="H32" i="16"/>
  <c r="H33" i="16"/>
  <c r="H34" i="16"/>
  <c r="H35" i="16"/>
  <c r="F18" i="16"/>
  <c r="F19" i="16"/>
  <c r="F20" i="16"/>
  <c r="F21" i="16"/>
  <c r="F22" i="16"/>
  <c r="F23" i="16"/>
  <c r="F24" i="16"/>
  <c r="F25" i="16"/>
  <c r="F26" i="16"/>
  <c r="F27" i="16"/>
  <c r="F28" i="16"/>
  <c r="F29" i="16"/>
  <c r="F30" i="16"/>
  <c r="F31" i="16"/>
  <c r="F32" i="16"/>
  <c r="F33" i="16"/>
  <c r="F34" i="16"/>
  <c r="F35" i="16"/>
  <c r="BD7" i="14"/>
  <c r="BE7" i="14"/>
  <c r="BC7" i="14"/>
  <c r="G156" i="13"/>
  <c r="G155" i="13"/>
  <c r="G154" i="13"/>
  <c r="G153" i="13"/>
  <c r="G157" i="13" s="1"/>
  <c r="B177" i="12" l="1"/>
  <c r="C194" i="29"/>
  <c r="F194" i="29"/>
  <c r="C195" i="29"/>
  <c r="F195" i="29"/>
  <c r="F196" i="29"/>
  <c r="F197" i="29"/>
  <c r="F198" i="29"/>
  <c r="F203" i="29"/>
  <c r="E210" i="29" s="1"/>
  <c r="F204" i="29"/>
  <c r="C7" i="29"/>
  <c r="E55" i="29"/>
  <c r="E63" i="29"/>
  <c r="E9" i="29"/>
  <c r="C9" i="29"/>
  <c r="C8" i="29"/>
  <c r="E8" i="29"/>
  <c r="C6" i="29"/>
  <c r="E62" i="29"/>
  <c r="E54" i="29"/>
  <c r="E47" i="29"/>
  <c r="E46" i="29"/>
  <c r="E39" i="29"/>
  <c r="E38" i="29"/>
  <c r="E49" i="29"/>
  <c r="E57" i="29"/>
  <c r="E41" i="29"/>
  <c r="E61" i="29"/>
  <c r="E53" i="29"/>
  <c r="E45" i="29"/>
  <c r="E37" i="29"/>
  <c r="E33" i="29"/>
  <c r="E60" i="29"/>
  <c r="E59" i="29"/>
  <c r="E58" i="29"/>
  <c r="E52" i="29"/>
  <c r="E51" i="29"/>
  <c r="E50" i="29"/>
  <c r="E44" i="29"/>
  <c r="E43" i="29"/>
  <c r="E42" i="29"/>
  <c r="E36" i="29"/>
  <c r="E35" i="29"/>
  <c r="E34" i="29"/>
  <c r="E19" i="29"/>
  <c r="E26" i="29"/>
  <c r="E31" i="29"/>
  <c r="E30" i="29"/>
  <c r="E29" i="29"/>
  <c r="E28" i="29"/>
  <c r="E27" i="29"/>
  <c r="E24" i="29"/>
  <c r="E23" i="29"/>
  <c r="E22" i="29"/>
  <c r="E21" i="29"/>
  <c r="E20" i="29"/>
  <c r="E17" i="29"/>
  <c r="E16" i="29"/>
  <c r="E15" i="29"/>
  <c r="E14" i="29"/>
  <c r="E13" i="29"/>
  <c r="E12" i="29"/>
  <c r="E10" i="29"/>
  <c r="E7" i="29"/>
  <c r="E6" i="29"/>
  <c r="C57" i="29"/>
  <c r="C63" i="29"/>
  <c r="C62" i="29"/>
  <c r="C61" i="29"/>
  <c r="C60" i="29"/>
  <c r="C59" i="29"/>
  <c r="C58" i="29"/>
  <c r="C49" i="29"/>
  <c r="C55" i="29"/>
  <c r="C54" i="29"/>
  <c r="C53" i="29"/>
  <c r="C52" i="29"/>
  <c r="C51" i="29"/>
  <c r="C50" i="29"/>
  <c r="C47" i="29"/>
  <c r="C46" i="29"/>
  <c r="C45" i="29"/>
  <c r="C44" i="29"/>
  <c r="C43" i="29"/>
  <c r="C42" i="29"/>
  <c r="C41" i="29"/>
  <c r="C39" i="29"/>
  <c r="C38" i="29"/>
  <c r="C37" i="29"/>
  <c r="C35" i="29"/>
  <c r="C36" i="29"/>
  <c r="C34" i="29"/>
  <c r="C20" i="29"/>
  <c r="C33" i="29"/>
  <c r="C26" i="29"/>
  <c r="C31" i="29"/>
  <c r="C24" i="29"/>
  <c r="C30" i="29"/>
  <c r="C23" i="29"/>
  <c r="C28" i="29"/>
  <c r="C29" i="29"/>
  <c r="C27" i="29"/>
  <c r="C19" i="29"/>
  <c r="C22" i="29"/>
  <c r="C21" i="29"/>
  <c r="C17" i="29"/>
  <c r="C16" i="29"/>
  <c r="C15" i="29"/>
  <c r="C14" i="29"/>
  <c r="C13" i="29"/>
  <c r="C12" i="29"/>
  <c r="F210" i="29" l="1"/>
  <c r="E212" i="29"/>
  <c r="F212" i="29" s="1"/>
  <c r="E211" i="29" l="1"/>
  <c r="F211" i="29" s="1"/>
  <c r="C10" i="29" l="1"/>
  <c r="J137" i="29" l="1"/>
  <c r="J138" i="29"/>
  <c r="J131" i="29"/>
  <c r="J124" i="29"/>
  <c r="J147" i="29"/>
  <c r="J141" i="29"/>
  <c r="J129" i="29"/>
  <c r="J135" i="29"/>
  <c r="J132" i="29"/>
  <c r="F19" i="29" s="1"/>
  <c r="G19" i="29" s="1"/>
  <c r="J142" i="29"/>
  <c r="J152" i="29"/>
  <c r="J130" i="29"/>
  <c r="J140" i="29"/>
  <c r="J127" i="29"/>
  <c r="F49" i="29" s="1"/>
  <c r="G49" i="29" s="1"/>
  <c r="J121" i="29"/>
  <c r="J117" i="29"/>
  <c r="J126" i="29"/>
  <c r="J125" i="29"/>
  <c r="J120" i="29"/>
  <c r="J134" i="29"/>
  <c r="J148" i="29"/>
  <c r="J149" i="29"/>
  <c r="J146" i="29"/>
  <c r="J145" i="29"/>
  <c r="J151" i="29"/>
  <c r="J143" i="29"/>
  <c r="J150" i="29"/>
  <c r="J139" i="29"/>
  <c r="J136" i="29"/>
  <c r="J144" i="29"/>
  <c r="J115" i="29"/>
  <c r="F8" i="29" s="1"/>
  <c r="G8" i="29" s="1"/>
  <c r="J114" i="29"/>
  <c r="J110" i="29"/>
  <c r="F33" i="29" s="1"/>
  <c r="G33" i="29" s="1"/>
  <c r="J113" i="29"/>
  <c r="J111" i="29"/>
  <c r="J118" i="29"/>
  <c r="J119" i="29"/>
  <c r="J128" i="29"/>
  <c r="F9" i="29" s="1"/>
  <c r="G9" i="29" s="1"/>
  <c r="J112" i="29"/>
  <c r="J123" i="29"/>
  <c r="F7" i="29" s="1"/>
  <c r="G7" i="29" s="1"/>
  <c r="J122" i="29"/>
  <c r="F26" i="29" s="1"/>
  <c r="G26" i="29" s="1"/>
  <c r="J116" i="29"/>
  <c r="F57" i="29" s="1"/>
  <c r="G57" i="29" s="1"/>
  <c r="J133" i="29"/>
  <c r="F6" i="29" s="1"/>
  <c r="G6" i="29" s="1"/>
  <c r="F27" i="29" l="1"/>
  <c r="G27" i="29" s="1"/>
  <c r="F58" i="29"/>
  <c r="G58" i="29" s="1"/>
  <c r="F13" i="29"/>
  <c r="G13" i="29" s="1"/>
  <c r="F34" i="29"/>
  <c r="G34" i="29" s="1"/>
  <c r="F50" i="29"/>
  <c r="G50" i="29" s="1"/>
  <c r="F20" i="29"/>
  <c r="G20" i="29" s="1"/>
  <c r="F42" i="29"/>
  <c r="G42" i="29" s="1"/>
  <c r="F62" i="29"/>
  <c r="G62" i="29" s="1"/>
  <c r="F38" i="29"/>
  <c r="G38" i="29" s="1"/>
  <c r="F54" i="29"/>
  <c r="G54" i="29" s="1"/>
  <c r="F46" i="29"/>
  <c r="G46" i="29" s="1"/>
  <c r="F12" i="29"/>
  <c r="G12" i="29" s="1"/>
  <c r="F41" i="29"/>
  <c r="G41" i="29" s="1"/>
  <c r="F30" i="29"/>
  <c r="G30" i="29" s="1"/>
  <c r="F23" i="29"/>
  <c r="G23" i="29" s="1"/>
  <c r="F16" i="29"/>
  <c r="G16" i="29" s="1"/>
  <c r="F47" i="29"/>
  <c r="G47" i="29" s="1"/>
  <c r="F39" i="29"/>
  <c r="G39" i="29" s="1"/>
  <c r="F55" i="29"/>
  <c r="G55" i="29" s="1"/>
  <c r="F63" i="29"/>
  <c r="G63" i="29" s="1"/>
  <c r="F31" i="29"/>
  <c r="G31" i="29" s="1"/>
  <c r="F10" i="29"/>
  <c r="G10" i="29" s="1"/>
  <c r="G5" i="29" s="1"/>
  <c r="C108" i="13" s="1"/>
  <c r="F17" i="29"/>
  <c r="G17" i="29" s="1"/>
  <c r="F24" i="29"/>
  <c r="G24" i="29" s="1"/>
  <c r="F35" i="29"/>
  <c r="G35" i="29" s="1"/>
  <c r="F59" i="29"/>
  <c r="G59" i="29" s="1"/>
  <c r="F21" i="29"/>
  <c r="G21" i="29" s="1"/>
  <c r="F28" i="29"/>
  <c r="G28" i="29" s="1"/>
  <c r="F43" i="29"/>
  <c r="G43" i="29" s="1"/>
  <c r="F51" i="29"/>
  <c r="G51" i="29" s="1"/>
  <c r="F14" i="29"/>
  <c r="G14" i="29" s="1"/>
  <c r="F37" i="29"/>
  <c r="G37" i="29" s="1"/>
  <c r="F53" i="29"/>
  <c r="G53" i="29" s="1"/>
  <c r="F45" i="29"/>
  <c r="G45" i="29" s="1"/>
  <c r="F61" i="29"/>
  <c r="G61" i="29" s="1"/>
  <c r="F15" i="29"/>
  <c r="G15" i="29" s="1"/>
  <c r="F22" i="29"/>
  <c r="G22" i="29" s="1"/>
  <c r="F36" i="29"/>
  <c r="G36" i="29" s="1"/>
  <c r="F60" i="29"/>
  <c r="G60" i="29" s="1"/>
  <c r="F29" i="29"/>
  <c r="G29" i="29" s="1"/>
  <c r="F44" i="29"/>
  <c r="G44" i="29" s="1"/>
  <c r="F52" i="29"/>
  <c r="G52" i="29" s="1"/>
  <c r="K56"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K57" i="16"/>
  <c r="K58" i="16"/>
  <c r="K59" i="16"/>
  <c r="K60" i="16"/>
  <c r="K61" i="16"/>
  <c r="K62" i="16"/>
  <c r="K63" i="16"/>
  <c r="K64" i="16"/>
  <c r="K65" i="16"/>
  <c r="K66" i="16"/>
  <c r="K67" i="16"/>
  <c r="K68" i="16"/>
  <c r="K69" i="16"/>
  <c r="K70" i="16"/>
  <c r="K71" i="16"/>
  <c r="K72" i="16"/>
  <c r="K73" i="16"/>
  <c r="K74" i="16"/>
  <c r="K75" i="16"/>
  <c r="K76" i="16"/>
  <c r="K77" i="16"/>
  <c r="K78" i="16"/>
  <c r="K79" i="16"/>
  <c r="K80" i="16"/>
  <c r="K81" i="16"/>
  <c r="K82" i="16"/>
  <c r="K83" i="16"/>
  <c r="K84" i="16"/>
  <c r="K85" i="16"/>
  <c r="K86" i="16"/>
  <c r="K87" i="16"/>
  <c r="K88" i="16"/>
  <c r="K89" i="16"/>
  <c r="K90" i="16"/>
  <c r="K91" i="16"/>
  <c r="K92" i="16"/>
  <c r="K93" i="16"/>
  <c r="K94" i="16"/>
  <c r="K95" i="16"/>
  <c r="K96" i="16"/>
  <c r="K97" i="16"/>
  <c r="K98" i="16"/>
  <c r="K99" i="16"/>
  <c r="K100" i="16"/>
  <c r="K101" i="16"/>
  <c r="K102" i="16"/>
  <c r="K103" i="16"/>
  <c r="K104" i="16"/>
  <c r="K105" i="16"/>
  <c r="K106" i="16"/>
  <c r="K107" i="16"/>
  <c r="K108" i="16"/>
  <c r="K109" i="16"/>
  <c r="K110" i="16"/>
  <c r="K111" i="16"/>
  <c r="K112" i="16"/>
  <c r="K113" i="16"/>
  <c r="K114" i="16"/>
  <c r="K115" i="16"/>
  <c r="K116" i="16"/>
  <c r="K117" i="16"/>
  <c r="K118" i="16"/>
  <c r="K119" i="16"/>
  <c r="K120" i="16"/>
  <c r="K121" i="16"/>
  <c r="K122" i="16"/>
  <c r="K123" i="16"/>
  <c r="K124" i="16"/>
  <c r="K125" i="16"/>
  <c r="K126" i="16"/>
  <c r="K127" i="16"/>
  <c r="K128" i="16"/>
  <c r="K129" i="16"/>
  <c r="K130" i="16"/>
  <c r="K131" i="16"/>
  <c r="K132" i="16"/>
  <c r="K133" i="16"/>
  <c r="K134" i="16"/>
  <c r="K135" i="16"/>
  <c r="K136" i="16"/>
  <c r="K137" i="16"/>
  <c r="K138" i="16"/>
  <c r="K139" i="16"/>
  <c r="K140" i="16"/>
  <c r="K141" i="16"/>
  <c r="K142" i="16"/>
  <c r="K143" i="16"/>
  <c r="K144" i="16"/>
  <c r="K145" i="16"/>
  <c r="K146" i="16"/>
  <c r="K147" i="16"/>
  <c r="K148" i="16"/>
  <c r="K149" i="16"/>
  <c r="K150" i="16"/>
  <c r="K151" i="16"/>
  <c r="K152" i="16"/>
  <c r="K153" i="16"/>
  <c r="K154" i="16"/>
  <c r="K155" i="16"/>
  <c r="K156" i="16"/>
  <c r="K157" i="16"/>
  <c r="K158" i="16"/>
  <c r="K159" i="16"/>
  <c r="K160" i="16"/>
  <c r="K161" i="16"/>
  <c r="K162" i="16"/>
  <c r="K163" i="16"/>
  <c r="K164" i="16"/>
  <c r="K165" i="16"/>
  <c r="K166" i="16"/>
  <c r="K167" i="16"/>
  <c r="K168" i="16"/>
  <c r="K169" i="16"/>
  <c r="K170" i="16"/>
  <c r="K171" i="16"/>
  <c r="K172" i="16"/>
  <c r="K173" i="16"/>
  <c r="K174" i="16"/>
  <c r="K175" i="16"/>
  <c r="K176" i="16"/>
  <c r="K177" i="16"/>
  <c r="K178" i="16"/>
  <c r="K179" i="16"/>
  <c r="K180" i="16"/>
  <c r="K181" i="16"/>
  <c r="K182" i="16"/>
  <c r="K183" i="16"/>
  <c r="K184" i="16"/>
  <c r="K185" i="16"/>
  <c r="K186" i="16"/>
  <c r="K187" i="16"/>
  <c r="K188" i="16"/>
  <c r="K189" i="16"/>
  <c r="K190" i="16"/>
  <c r="K191" i="16"/>
  <c r="K192" i="16"/>
  <c r="K193" i="16"/>
  <c r="K194" i="16"/>
  <c r="K195" i="16"/>
  <c r="K196" i="16"/>
  <c r="K197" i="16"/>
  <c r="K198" i="16"/>
  <c r="K199" i="16"/>
  <c r="K200" i="16"/>
  <c r="K201" i="16"/>
  <c r="K202" i="16"/>
  <c r="K203" i="16"/>
  <c r="K204" i="16"/>
  <c r="K205" i="16"/>
  <c r="K206" i="16"/>
  <c r="K207" i="16"/>
  <c r="K208" i="16"/>
  <c r="K209" i="16"/>
  <c r="K210" i="16"/>
  <c r="K211" i="16"/>
  <c r="K212" i="16"/>
  <c r="K213" i="16"/>
  <c r="K214" i="16"/>
  <c r="K215" i="16"/>
  <c r="K216" i="16"/>
  <c r="K217" i="16"/>
  <c r="K218" i="16"/>
  <c r="K219" i="16"/>
  <c r="K220" i="16"/>
  <c r="K221" i="16"/>
  <c r="K222" i="16"/>
  <c r="K223" i="16"/>
  <c r="K224" i="16"/>
  <c r="K225" i="16"/>
  <c r="K226" i="16"/>
  <c r="K227" i="16"/>
  <c r="K228" i="16"/>
  <c r="K229" i="16"/>
  <c r="K230" i="16"/>
  <c r="K231" i="16"/>
  <c r="K232" i="16"/>
  <c r="K233" i="16"/>
  <c r="K234" i="16"/>
  <c r="K235" i="16"/>
  <c r="K236" i="16"/>
  <c r="K237" i="16"/>
  <c r="K238" i="16"/>
  <c r="K239" i="16"/>
  <c r="K240" i="16"/>
  <c r="K241" i="16"/>
  <c r="K242" i="16"/>
  <c r="K243" i="16"/>
  <c r="K244" i="16"/>
  <c r="K245" i="16"/>
  <c r="K246" i="16"/>
  <c r="K247" i="16"/>
  <c r="K248" i="16"/>
  <c r="K249" i="16"/>
  <c r="K250" i="16"/>
  <c r="K251" i="16"/>
  <c r="K252" i="16"/>
  <c r="K253" i="16"/>
  <c r="K254" i="16"/>
  <c r="K255" i="16"/>
  <c r="K256" i="16"/>
  <c r="K257" i="16"/>
  <c r="K258" i="16"/>
  <c r="K259" i="16"/>
  <c r="K260" i="16"/>
  <c r="K261" i="16"/>
  <c r="K262" i="16"/>
  <c r="K263" i="16"/>
  <c r="K264" i="16"/>
  <c r="K265" i="16"/>
  <c r="K266" i="16"/>
  <c r="K267" i="16"/>
  <c r="K268" i="16"/>
  <c r="K269" i="16"/>
  <c r="K270" i="16"/>
  <c r="K271" i="16"/>
  <c r="K272" i="16"/>
  <c r="K273" i="16"/>
  <c r="K274" i="16"/>
  <c r="K275" i="16"/>
  <c r="K276" i="16"/>
  <c r="K277" i="16"/>
  <c r="K278" i="16"/>
  <c r="K279" i="16"/>
  <c r="K280" i="16"/>
  <c r="K281" i="16"/>
  <c r="K282" i="16"/>
  <c r="K283" i="16"/>
  <c r="K284" i="16"/>
  <c r="K285" i="16"/>
  <c r="K286" i="16"/>
  <c r="K287" i="16"/>
  <c r="K288" i="16"/>
  <c r="K289" i="16"/>
  <c r="K290" i="16"/>
  <c r="K291" i="16"/>
  <c r="K292" i="16"/>
  <c r="K293" i="16"/>
  <c r="K294" i="16"/>
  <c r="K295" i="16"/>
  <c r="K296" i="16"/>
  <c r="K297" i="16"/>
  <c r="K298" i="16"/>
  <c r="K299" i="16"/>
  <c r="K300" i="16"/>
  <c r="K301" i="16"/>
  <c r="K302" i="16"/>
  <c r="K303" i="16"/>
  <c r="K304" i="16"/>
  <c r="K305" i="16"/>
  <c r="K306" i="16"/>
  <c r="K307" i="16"/>
  <c r="K308" i="16"/>
  <c r="K309" i="16"/>
  <c r="K310" i="16"/>
  <c r="K311" i="16"/>
  <c r="K312" i="16"/>
  <c r="K313" i="16"/>
  <c r="K314" i="16"/>
  <c r="K315" i="16"/>
  <c r="K316" i="16"/>
  <c r="K317" i="16"/>
  <c r="K318" i="16"/>
  <c r="K319" i="16"/>
  <c r="K320" i="16"/>
  <c r="K321" i="16"/>
  <c r="K322" i="16"/>
  <c r="K323" i="16"/>
  <c r="K324" i="16"/>
  <c r="K325" i="16"/>
  <c r="K326" i="16"/>
  <c r="K327" i="16"/>
  <c r="K328" i="16"/>
  <c r="K329" i="16"/>
  <c r="K330" i="16"/>
  <c r="K331" i="16"/>
  <c r="K332" i="16"/>
  <c r="K333" i="16"/>
  <c r="K334" i="16"/>
  <c r="K335" i="16"/>
  <c r="K336" i="16"/>
  <c r="K337" i="16"/>
  <c r="K338" i="16"/>
  <c r="K339" i="16"/>
  <c r="K340" i="16"/>
  <c r="K341" i="16"/>
  <c r="K342" i="16"/>
  <c r="K343" i="16"/>
  <c r="K344" i="16"/>
  <c r="K345" i="16"/>
  <c r="K346" i="16"/>
  <c r="K347" i="16"/>
  <c r="K348" i="16"/>
  <c r="K349" i="16"/>
  <c r="K350" i="16"/>
  <c r="K351" i="16"/>
  <c r="K352" i="16"/>
  <c r="K353" i="16"/>
  <c r="K354" i="16"/>
  <c r="K355" i="16"/>
  <c r="K356" i="16"/>
  <c r="K357" i="16"/>
  <c r="K358" i="16"/>
  <c r="K359" i="16"/>
  <c r="K360" i="16"/>
  <c r="K361" i="16"/>
  <c r="K362" i="16"/>
  <c r="K363" i="16"/>
  <c r="K364" i="16"/>
  <c r="K365" i="16"/>
  <c r="K366" i="16"/>
  <c r="K367" i="16"/>
  <c r="K368" i="16"/>
  <c r="K369" i="16"/>
  <c r="K370" i="16"/>
  <c r="K371" i="16"/>
  <c r="K372" i="16"/>
  <c r="K373" i="16"/>
  <c r="K374" i="16"/>
  <c r="K375" i="16"/>
  <c r="K376" i="16"/>
  <c r="K377" i="16"/>
  <c r="K378" i="16"/>
  <c r="K379" i="16"/>
  <c r="K380" i="16"/>
  <c r="K381" i="16"/>
  <c r="K382" i="16"/>
  <c r="K383" i="16"/>
  <c r="K384" i="16"/>
  <c r="K385" i="16"/>
  <c r="K386" i="16"/>
  <c r="K387" i="16"/>
  <c r="K388" i="16"/>
  <c r="K389" i="16"/>
  <c r="K390" i="16"/>
  <c r="K391" i="16"/>
  <c r="K392" i="16"/>
  <c r="K393" i="16"/>
  <c r="K394" i="16"/>
  <c r="K395" i="16"/>
  <c r="K396" i="16"/>
  <c r="K397" i="16"/>
  <c r="K398" i="16"/>
  <c r="K399" i="16"/>
  <c r="K400" i="16"/>
  <c r="K401" i="16"/>
  <c r="K402" i="16"/>
  <c r="K403" i="16"/>
  <c r="K404" i="16"/>
  <c r="K405" i="16"/>
  <c r="K406" i="16"/>
  <c r="K407" i="16"/>
  <c r="K408" i="16"/>
  <c r="K409" i="16"/>
  <c r="K410" i="16"/>
  <c r="K411" i="16"/>
  <c r="K412" i="16"/>
  <c r="K413" i="16"/>
  <c r="K414" i="16"/>
  <c r="K415" i="16"/>
  <c r="K416" i="16"/>
  <c r="K417" i="16"/>
  <c r="K418" i="16"/>
  <c r="K419" i="16"/>
  <c r="K420" i="16"/>
  <c r="K421" i="16"/>
  <c r="K422" i="16"/>
  <c r="K423" i="16"/>
  <c r="K424" i="16"/>
  <c r="K425" i="16"/>
  <c r="K426" i="16"/>
  <c r="K427" i="16"/>
  <c r="K428" i="16"/>
  <c r="K429" i="16"/>
  <c r="K430" i="16"/>
  <c r="K431" i="16"/>
  <c r="K432" i="16"/>
  <c r="K433" i="16"/>
  <c r="K434" i="16"/>
  <c r="K435" i="16"/>
  <c r="K436" i="16"/>
  <c r="K437" i="16"/>
  <c r="K438" i="16"/>
  <c r="K439" i="16"/>
  <c r="K440" i="16"/>
  <c r="K441" i="16"/>
  <c r="K442" i="16"/>
  <c r="K443" i="16"/>
  <c r="K444" i="16"/>
  <c r="K445" i="16"/>
  <c r="K446" i="16"/>
  <c r="K447" i="16"/>
  <c r="K448" i="16"/>
  <c r="K449" i="16"/>
  <c r="K450" i="16"/>
  <c r="K451" i="16"/>
  <c r="K452" i="16"/>
  <c r="K453" i="16"/>
  <c r="K454" i="16"/>
  <c r="K455" i="16"/>
  <c r="K456" i="16"/>
  <c r="K457" i="16"/>
  <c r="K458" i="16"/>
  <c r="K459" i="16"/>
  <c r="K460" i="16"/>
  <c r="K461" i="16"/>
  <c r="K462" i="16"/>
  <c r="K463" i="16"/>
  <c r="K464" i="16"/>
  <c r="K465" i="16"/>
  <c r="K466" i="16"/>
  <c r="K467" i="16"/>
  <c r="K468" i="16"/>
  <c r="K469" i="16"/>
  <c r="K470" i="16"/>
  <c r="K471" i="16"/>
  <c r="K472" i="16"/>
  <c r="K473" i="16"/>
  <c r="K474" i="16"/>
  <c r="K475" i="16"/>
  <c r="K476" i="16"/>
  <c r="K477" i="16"/>
  <c r="K478" i="16"/>
  <c r="K479" i="16"/>
  <c r="K480" i="16"/>
  <c r="K481" i="16"/>
  <c r="K482" i="16"/>
  <c r="K483" i="16"/>
  <c r="K484" i="16"/>
  <c r="K485" i="16"/>
  <c r="K486" i="16"/>
  <c r="K487" i="16"/>
  <c r="K488" i="16"/>
  <c r="K489" i="16"/>
  <c r="K490" i="16"/>
  <c r="K491" i="16"/>
  <c r="K492" i="16"/>
  <c r="K493" i="16"/>
  <c r="K494" i="16"/>
  <c r="K495" i="16"/>
  <c r="K496" i="16"/>
  <c r="K497" i="16"/>
  <c r="K498" i="16"/>
  <c r="K499" i="16"/>
  <c r="K500" i="16"/>
  <c r="K501" i="16"/>
  <c r="K502" i="16"/>
  <c r="K503" i="16"/>
  <c r="K504" i="16"/>
  <c r="K505" i="16"/>
  <c r="K506" i="16"/>
  <c r="K507" i="16"/>
  <c r="K508" i="16"/>
  <c r="K509" i="16"/>
  <c r="K510" i="16"/>
  <c r="K511" i="16"/>
  <c r="K512" i="16"/>
  <c r="K513" i="16"/>
  <c r="K514" i="16"/>
  <c r="K515" i="16"/>
  <c r="K516" i="16"/>
  <c r="K17" i="16"/>
  <c r="J54" i="11"/>
  <c r="G56" i="29" l="1"/>
  <c r="C115" i="13" s="1"/>
  <c r="G32" i="29"/>
  <c r="C112" i="13" s="1"/>
  <c r="G18" i="29"/>
  <c r="C110" i="13" s="1"/>
  <c r="G48" i="29"/>
  <c r="C114" i="13" s="1"/>
  <c r="G25" i="29"/>
  <c r="C111" i="13" s="1"/>
  <c r="G40" i="29"/>
  <c r="C113" i="13" s="1"/>
  <c r="G11" i="29"/>
  <c r="C109" i="13" s="1"/>
  <c r="AU17" i="14"/>
  <c r="C47" i="14" s="1"/>
  <c r="E167" i="13"/>
  <c r="E163" i="13"/>
  <c r="AU21" i="14"/>
  <c r="AU23" i="14" l="1"/>
  <c r="AU22" i="14"/>
  <c r="AU19" i="14" s="1"/>
  <c r="C49" i="14" s="1"/>
  <c r="J40" i="11" s="1"/>
  <c r="AE12" i="14" l="1"/>
  <c r="AU18" i="14" l="1"/>
  <c r="BE8" i="14"/>
  <c r="BE9" i="14"/>
  <c r="BE10" i="14"/>
  <c r="BE11" i="14"/>
  <c r="BD8" i="14"/>
  <c r="BD9" i="14"/>
  <c r="BD10" i="14"/>
  <c r="BD11" i="14"/>
  <c r="BC8" i="14"/>
  <c r="BC9" i="14"/>
  <c r="BC10" i="14"/>
  <c r="BC11" i="14"/>
  <c r="AY8" i="14"/>
  <c r="AZ8" i="14" s="1"/>
  <c r="AY9" i="14"/>
  <c r="AZ9" i="14" s="1"/>
  <c r="AY10" i="14"/>
  <c r="AZ10" i="14" s="1"/>
  <c r="BA10" i="14" s="1"/>
  <c r="BB10" i="14" s="1"/>
  <c r="AY11" i="14"/>
  <c r="AZ11" i="14" s="1"/>
  <c r="AY7" i="14"/>
  <c r="AZ7" i="14" s="1"/>
  <c r="AX8" i="14"/>
  <c r="AX9" i="14"/>
  <c r="AX10" i="14"/>
  <c r="AX11" i="14"/>
  <c r="AX7" i="14"/>
  <c r="AW8" i="14"/>
  <c r="AW9" i="14"/>
  <c r="AW10" i="14"/>
  <c r="AW11" i="14"/>
  <c r="AW7" i="14"/>
  <c r="AU8" i="14"/>
  <c r="AV8" i="14" s="1"/>
  <c r="AU9" i="14"/>
  <c r="AV9" i="14" s="1"/>
  <c r="AU10" i="14"/>
  <c r="AV10" i="14" s="1"/>
  <c r="AU11" i="14"/>
  <c r="AV11" i="14" s="1"/>
  <c r="AU7" i="14"/>
  <c r="AV7" i="14" s="1"/>
  <c r="AT8" i="14"/>
  <c r="AT9" i="14"/>
  <c r="AT10" i="14"/>
  <c r="AT11" i="14"/>
  <c r="AT7" i="14"/>
  <c r="BF10" i="14" l="1"/>
  <c r="C43" i="14" s="1"/>
  <c r="BA9" i="14"/>
  <c r="BB9" i="14" s="1"/>
  <c r="BF9" i="14" s="1"/>
  <c r="BA8" i="14"/>
  <c r="BB8" i="14" s="1"/>
  <c r="BF8" i="14" s="1"/>
  <c r="C41" i="14" s="1"/>
  <c r="BA11" i="14"/>
  <c r="BB11" i="14" s="1"/>
  <c r="BF11" i="14" s="1"/>
  <c r="C44" i="14" s="1"/>
  <c r="BA7" i="14"/>
  <c r="BB7" i="14" s="1"/>
  <c r="BF7" i="14" s="1"/>
  <c r="C48" i="14"/>
  <c r="J39" i="11" s="1"/>
  <c r="J38" i="11"/>
  <c r="C42" i="14"/>
  <c r="C50" i="14" l="1"/>
  <c r="BF12" i="14"/>
  <c r="C40" i="14"/>
  <c r="C45" i="14" s="1"/>
  <c r="J37" i="11" s="1"/>
  <c r="J41" i="11" s="1"/>
  <c r="C84" i="14" l="1"/>
  <c r="AR24" i="14"/>
  <c r="AR23" i="14"/>
  <c r="AR18" i="14"/>
  <c r="AR19" i="14" s="1"/>
  <c r="AR15" i="14"/>
  <c r="AR14" i="14"/>
  <c r="AR13" i="14"/>
  <c r="AR12" i="14"/>
  <c r="AR11" i="14"/>
  <c r="AR10" i="14"/>
  <c r="AR9" i="14"/>
  <c r="AR8" i="14"/>
  <c r="AR7" i="14"/>
  <c r="AR6" i="14"/>
  <c r="AA36" i="14"/>
  <c r="AA35" i="14"/>
  <c r="AD33" i="14"/>
  <c r="AD26" i="14"/>
  <c r="AB18" i="14" l="1"/>
  <c r="AA18" i="14"/>
  <c r="AB8" i="14"/>
  <c r="AH14" i="14"/>
  <c r="AH6" i="14"/>
  <c r="AH13" i="14"/>
  <c r="AH7" i="14"/>
  <c r="AH15" i="14" l="1"/>
  <c r="C19" i="14" s="1"/>
  <c r="C16" i="14"/>
  <c r="C12" i="14"/>
  <c r="C15" i="14"/>
  <c r="C11" i="14"/>
  <c r="AC18" i="14"/>
  <c r="L136" i="6"/>
  <c r="BI16" i="14"/>
  <c r="BI15" i="14" s="1"/>
  <c r="C61" i="14" s="1"/>
  <c r="BI14" i="14"/>
  <c r="C60" i="14" s="1"/>
  <c r="BI13" i="14"/>
  <c r="C59" i="14" s="1"/>
  <c r="BI9" i="14"/>
  <c r="C57" i="14" s="1"/>
  <c r="BI8" i="14"/>
  <c r="C56" i="14" s="1"/>
  <c r="BI7" i="14"/>
  <c r="C55" i="14" s="1"/>
  <c r="BI6" i="14"/>
  <c r="C54" i="14" s="1"/>
  <c r="E127" i="13"/>
  <c r="C53" i="14" l="1"/>
  <c r="J45" i="11" s="1"/>
  <c r="C58" i="14"/>
  <c r="J46" i="11" s="1"/>
  <c r="F127" i="13"/>
  <c r="G127" i="13"/>
  <c r="H127" i="13"/>
  <c r="C123" i="13"/>
  <c r="C122" i="13" l="1"/>
  <c r="C31" i="14"/>
  <c r="J29" i="11" s="1"/>
  <c r="AR16" i="14"/>
  <c r="C30" i="14"/>
  <c r="J28" i="11" s="1"/>
  <c r="C33" i="14"/>
  <c r="J31" i="11" s="1"/>
  <c r="C32" i="14"/>
  <c r="J30" i="11" s="1"/>
  <c r="C121" i="13" l="1"/>
  <c r="C34" i="14"/>
  <c r="AR21" i="14"/>
  <c r="AR25" i="14" l="1"/>
  <c r="C36" i="14" s="1"/>
  <c r="C35" i="14"/>
  <c r="C37" i="14" l="1"/>
  <c r="AR27" i="14"/>
  <c r="AN6" i="14"/>
  <c r="AN7" i="14" s="1"/>
  <c r="J32" i="11" l="1"/>
  <c r="C83" i="14"/>
  <c r="AK7" i="14"/>
  <c r="AK6" i="14"/>
  <c r="AH11" i="14"/>
  <c r="AH10" i="14"/>
  <c r="AH9" i="14"/>
  <c r="AH8" i="14"/>
  <c r="AN10" i="14" l="1"/>
  <c r="AN8" i="14"/>
  <c r="C24" i="14" s="1"/>
  <c r="J21" i="11" s="1"/>
  <c r="AN9" i="14"/>
  <c r="AK8" i="14"/>
  <c r="C20" i="14" s="1"/>
  <c r="J16" i="11" s="1"/>
  <c r="AA37" i="14"/>
  <c r="AE38" i="14" s="1"/>
  <c r="C25" i="14" l="1"/>
  <c r="J22" i="11" s="1"/>
  <c r="C26" i="14"/>
  <c r="J23" i="11" s="1"/>
  <c r="AN11" i="14"/>
  <c r="C27" i="14" s="1"/>
  <c r="C82" i="14" s="1"/>
  <c r="AE28" i="14"/>
  <c r="AE21" i="14"/>
  <c r="AE15" i="14"/>
  <c r="AD19" i="14"/>
  <c r="AB25" i="14"/>
  <c r="AA32" i="14"/>
  <c r="AC12" i="14"/>
  <c r="AC11" i="14"/>
  <c r="AC10" i="14"/>
  <c r="AC9" i="14"/>
  <c r="AC8" i="14"/>
  <c r="AD7" i="14"/>
  <c r="AD9" i="14" s="1"/>
  <c r="AA11" i="14"/>
  <c r="AA10" i="14"/>
  <c r="AA9" i="14"/>
  <c r="AA8" i="14"/>
  <c r="AB11" i="14"/>
  <c r="AB10" i="14"/>
  <c r="AB9" i="14"/>
  <c r="V8" i="14"/>
  <c r="W8" i="14"/>
  <c r="V9" i="14"/>
  <c r="W9" i="14"/>
  <c r="V10" i="14"/>
  <c r="W10" i="14"/>
  <c r="V11" i="14"/>
  <c r="W11" i="14"/>
  <c r="V12" i="14"/>
  <c r="W12" i="14"/>
  <c r="V13" i="14"/>
  <c r="W13" i="14"/>
  <c r="V14" i="14"/>
  <c r="W14" i="14"/>
  <c r="V15" i="14"/>
  <c r="W15" i="14"/>
  <c r="V16" i="14"/>
  <c r="W16" i="14"/>
  <c r="V17" i="14"/>
  <c r="W17" i="14"/>
  <c r="V18" i="14"/>
  <c r="W18" i="14"/>
  <c r="V19" i="14"/>
  <c r="W19" i="14"/>
  <c r="V20" i="14"/>
  <c r="W20" i="14"/>
  <c r="V21" i="14"/>
  <c r="W21" i="14"/>
  <c r="V22" i="14"/>
  <c r="W22" i="14"/>
  <c r="V23" i="14"/>
  <c r="W23" i="14"/>
  <c r="V24" i="14"/>
  <c r="W24" i="14"/>
  <c r="V25" i="14"/>
  <c r="W25" i="14"/>
  <c r="V26" i="14"/>
  <c r="W26" i="14"/>
  <c r="V27" i="14"/>
  <c r="W27" i="14"/>
  <c r="V28" i="14"/>
  <c r="W28" i="14"/>
  <c r="V29" i="14"/>
  <c r="W29" i="14"/>
  <c r="V30" i="14"/>
  <c r="W30" i="14"/>
  <c r="V31" i="14"/>
  <c r="W31" i="14"/>
  <c r="V32" i="14"/>
  <c r="W32" i="14"/>
  <c r="V33" i="14"/>
  <c r="W33" i="14"/>
  <c r="V34" i="14"/>
  <c r="W34" i="14"/>
  <c r="V35" i="14"/>
  <c r="W35" i="14"/>
  <c r="V36" i="14"/>
  <c r="W36" i="14"/>
  <c r="V37" i="14"/>
  <c r="W37" i="14"/>
  <c r="V38" i="14"/>
  <c r="W38" i="14"/>
  <c r="V39" i="14"/>
  <c r="W39" i="14"/>
  <c r="V40" i="14"/>
  <c r="W40" i="14"/>
  <c r="V41" i="14"/>
  <c r="W41" i="14"/>
  <c r="V42" i="14"/>
  <c r="W42" i="14"/>
  <c r="V43" i="14"/>
  <c r="W43" i="14"/>
  <c r="V44" i="14"/>
  <c r="W44" i="14"/>
  <c r="V45" i="14"/>
  <c r="W45" i="14"/>
  <c r="V46" i="14"/>
  <c r="W46" i="14"/>
  <c r="V47" i="14"/>
  <c r="W47" i="14"/>
  <c r="V48" i="14"/>
  <c r="W48" i="14"/>
  <c r="V49" i="14"/>
  <c r="W49" i="14"/>
  <c r="V50" i="14"/>
  <c r="W50" i="14"/>
  <c r="V51" i="14"/>
  <c r="W51" i="14"/>
  <c r="V52" i="14"/>
  <c r="W52" i="14"/>
  <c r="V53" i="14"/>
  <c r="W53" i="14"/>
  <c r="V54" i="14"/>
  <c r="W54" i="14"/>
  <c r="V55" i="14"/>
  <c r="W55" i="14"/>
  <c r="V56" i="14"/>
  <c r="W56" i="14"/>
  <c r="V57" i="14"/>
  <c r="W57" i="14"/>
  <c r="V58" i="14"/>
  <c r="W58" i="14"/>
  <c r="V59" i="14"/>
  <c r="W59" i="14"/>
  <c r="V60" i="14"/>
  <c r="W60" i="14"/>
  <c r="V61" i="14"/>
  <c r="W61" i="14"/>
  <c r="V62" i="14"/>
  <c r="W62" i="14"/>
  <c r="V63" i="14"/>
  <c r="W63" i="14"/>
  <c r="V64" i="14"/>
  <c r="W64" i="14"/>
  <c r="V65" i="14"/>
  <c r="W65" i="14"/>
  <c r="V66" i="14"/>
  <c r="W66" i="14"/>
  <c r="V67" i="14"/>
  <c r="W67" i="14"/>
  <c r="V68" i="14"/>
  <c r="W68" i="14"/>
  <c r="V69" i="14"/>
  <c r="W69" i="14"/>
  <c r="V70" i="14"/>
  <c r="W70" i="14"/>
  <c r="V71" i="14"/>
  <c r="W71" i="14"/>
  <c r="V72" i="14"/>
  <c r="W72" i="14"/>
  <c r="V73" i="14"/>
  <c r="W73" i="14"/>
  <c r="V74" i="14"/>
  <c r="W74" i="14"/>
  <c r="V75" i="14"/>
  <c r="W75" i="14"/>
  <c r="V76" i="14"/>
  <c r="W76" i="14"/>
  <c r="V77" i="14"/>
  <c r="W77" i="14"/>
  <c r="V78" i="14"/>
  <c r="W78" i="14"/>
  <c r="V79" i="14"/>
  <c r="W79" i="14"/>
  <c r="V80" i="14"/>
  <c r="W80" i="14"/>
  <c r="V81" i="14"/>
  <c r="W81" i="14"/>
  <c r="V82" i="14"/>
  <c r="W82" i="14"/>
  <c r="V83" i="14"/>
  <c r="W83" i="14"/>
  <c r="V84" i="14"/>
  <c r="W84" i="14"/>
  <c r="V85" i="14"/>
  <c r="W85" i="14"/>
  <c r="V86" i="14"/>
  <c r="W86" i="14"/>
  <c r="V87" i="14"/>
  <c r="W87" i="14"/>
  <c r="V88" i="14"/>
  <c r="W88" i="14"/>
  <c r="V89" i="14"/>
  <c r="W89" i="14"/>
  <c r="V90" i="14"/>
  <c r="W90" i="14"/>
  <c r="V91" i="14"/>
  <c r="W91" i="14"/>
  <c r="V92" i="14"/>
  <c r="W92" i="14"/>
  <c r="V93" i="14"/>
  <c r="W93" i="14"/>
  <c r="V94" i="14"/>
  <c r="W94" i="14"/>
  <c r="V95" i="14"/>
  <c r="W95" i="14"/>
  <c r="V96" i="14"/>
  <c r="W96" i="14"/>
  <c r="V97" i="14"/>
  <c r="W97" i="14"/>
  <c r="V98" i="14"/>
  <c r="W98" i="14"/>
  <c r="V99" i="14"/>
  <c r="W99" i="14"/>
  <c r="V100" i="14"/>
  <c r="W100" i="14"/>
  <c r="V101" i="14"/>
  <c r="W101" i="14"/>
  <c r="V102" i="14"/>
  <c r="W102" i="14"/>
  <c r="V103" i="14"/>
  <c r="W103" i="14"/>
  <c r="V104" i="14"/>
  <c r="W104" i="14"/>
  <c r="V105" i="14"/>
  <c r="W105" i="14"/>
  <c r="V106" i="14"/>
  <c r="W106" i="14"/>
  <c r="V107" i="14"/>
  <c r="W107" i="14"/>
  <c r="V108" i="14"/>
  <c r="W108" i="14"/>
  <c r="V109" i="14"/>
  <c r="W109" i="14"/>
  <c r="V110" i="14"/>
  <c r="W110" i="14"/>
  <c r="V111" i="14"/>
  <c r="W111" i="14"/>
  <c r="V112" i="14"/>
  <c r="W112" i="14"/>
  <c r="V113" i="14"/>
  <c r="W113" i="14"/>
  <c r="V114" i="14"/>
  <c r="W114" i="14"/>
  <c r="V115" i="14"/>
  <c r="W115" i="14"/>
  <c r="V116" i="14"/>
  <c r="W116" i="14"/>
  <c r="V117" i="14"/>
  <c r="W117" i="14"/>
  <c r="V118" i="14"/>
  <c r="W118" i="14"/>
  <c r="V119" i="14"/>
  <c r="W119" i="14"/>
  <c r="V120" i="14"/>
  <c r="W120" i="14"/>
  <c r="V121" i="14"/>
  <c r="W121" i="14"/>
  <c r="V122" i="14"/>
  <c r="W122" i="14"/>
  <c r="V123" i="14"/>
  <c r="W123" i="14"/>
  <c r="V124" i="14"/>
  <c r="W124" i="14"/>
  <c r="V125" i="14"/>
  <c r="W125" i="14"/>
  <c r="V126" i="14"/>
  <c r="W126" i="14"/>
  <c r="V127" i="14"/>
  <c r="W127" i="14"/>
  <c r="V128" i="14"/>
  <c r="W128" i="14"/>
  <c r="V129" i="14"/>
  <c r="W129" i="14"/>
  <c r="V130" i="14"/>
  <c r="W130" i="14"/>
  <c r="V131" i="14"/>
  <c r="W131" i="14"/>
  <c r="V132" i="14"/>
  <c r="W132" i="14"/>
  <c r="V133" i="14"/>
  <c r="W133" i="14"/>
  <c r="V134" i="14"/>
  <c r="W134" i="14"/>
  <c r="V135" i="14"/>
  <c r="W135" i="14"/>
  <c r="V136" i="14"/>
  <c r="W136" i="14"/>
  <c r="V137" i="14"/>
  <c r="W137" i="14"/>
  <c r="V138" i="14"/>
  <c r="W138" i="14"/>
  <c r="V139" i="14"/>
  <c r="W139" i="14"/>
  <c r="V140" i="14"/>
  <c r="W140" i="14"/>
  <c r="V141" i="14"/>
  <c r="W141" i="14"/>
  <c r="V142" i="14"/>
  <c r="W142" i="14"/>
  <c r="V143" i="14"/>
  <c r="W143" i="14"/>
  <c r="V144" i="14"/>
  <c r="W144" i="14"/>
  <c r="V145" i="14"/>
  <c r="W145" i="14"/>
  <c r="V146" i="14"/>
  <c r="W146" i="14"/>
  <c r="V147" i="14"/>
  <c r="W147" i="14"/>
  <c r="V148" i="14"/>
  <c r="W148" i="14"/>
  <c r="V149" i="14"/>
  <c r="W149" i="14"/>
  <c r="V150" i="14"/>
  <c r="W150" i="14"/>
  <c r="V151" i="14"/>
  <c r="W151" i="14"/>
  <c r="V152" i="14"/>
  <c r="W152" i="14"/>
  <c r="V153" i="14"/>
  <c r="W153" i="14"/>
  <c r="V154" i="14"/>
  <c r="W154" i="14"/>
  <c r="V155" i="14"/>
  <c r="W155" i="14"/>
  <c r="V156" i="14"/>
  <c r="W156" i="14"/>
  <c r="V157" i="14"/>
  <c r="W157" i="14"/>
  <c r="V158" i="14"/>
  <c r="W158" i="14"/>
  <c r="V159" i="14"/>
  <c r="W159" i="14"/>
  <c r="V160" i="14"/>
  <c r="W160" i="14"/>
  <c r="V161" i="14"/>
  <c r="W161" i="14"/>
  <c r="V162" i="14"/>
  <c r="W162" i="14"/>
  <c r="V163" i="14"/>
  <c r="W163" i="14"/>
  <c r="V164" i="14"/>
  <c r="W164" i="14"/>
  <c r="V165" i="14"/>
  <c r="W165" i="14"/>
  <c r="V166" i="14"/>
  <c r="W166" i="14"/>
  <c r="V167" i="14"/>
  <c r="W167" i="14"/>
  <c r="V168" i="14"/>
  <c r="W168" i="14"/>
  <c r="V169" i="14"/>
  <c r="W169" i="14"/>
  <c r="V170" i="14"/>
  <c r="W170" i="14"/>
  <c r="V171" i="14"/>
  <c r="W171" i="14"/>
  <c r="V172" i="14"/>
  <c r="W172" i="14"/>
  <c r="V173" i="14"/>
  <c r="W173" i="14"/>
  <c r="V174" i="14"/>
  <c r="W174" i="14"/>
  <c r="V175" i="14"/>
  <c r="W175" i="14"/>
  <c r="V176" i="14"/>
  <c r="W176" i="14"/>
  <c r="V177" i="14"/>
  <c r="W177" i="14"/>
  <c r="V178" i="14"/>
  <c r="W178" i="14"/>
  <c r="V179" i="14"/>
  <c r="W179" i="14"/>
  <c r="V180" i="14"/>
  <c r="W180" i="14"/>
  <c r="V181" i="14"/>
  <c r="W181" i="14"/>
  <c r="V182" i="14"/>
  <c r="W182" i="14"/>
  <c r="V183" i="14"/>
  <c r="W183" i="14"/>
  <c r="V184" i="14"/>
  <c r="W184" i="14"/>
  <c r="V185" i="14"/>
  <c r="W185" i="14"/>
  <c r="V186" i="14"/>
  <c r="W186" i="14"/>
  <c r="V187" i="14"/>
  <c r="W187" i="14"/>
  <c r="V188" i="14"/>
  <c r="W188" i="14"/>
  <c r="V189" i="14"/>
  <c r="W189" i="14"/>
  <c r="V190" i="14"/>
  <c r="W190" i="14"/>
  <c r="V191" i="14"/>
  <c r="W191" i="14"/>
  <c r="V192" i="14"/>
  <c r="W192" i="14"/>
  <c r="V193" i="14"/>
  <c r="W193" i="14"/>
  <c r="V194" i="14"/>
  <c r="W194" i="14"/>
  <c r="V195" i="14"/>
  <c r="W195" i="14"/>
  <c r="V196" i="14"/>
  <c r="W196" i="14"/>
  <c r="V197" i="14"/>
  <c r="W197" i="14"/>
  <c r="V198" i="14"/>
  <c r="W198" i="14"/>
  <c r="V199" i="14"/>
  <c r="W199" i="14"/>
  <c r="V200" i="14"/>
  <c r="W200" i="14"/>
  <c r="V201" i="14"/>
  <c r="W201" i="14"/>
  <c r="V202" i="14"/>
  <c r="W202" i="14"/>
  <c r="V203" i="14"/>
  <c r="W203" i="14"/>
  <c r="V204" i="14"/>
  <c r="W204" i="14"/>
  <c r="V205" i="14"/>
  <c r="W205" i="14"/>
  <c r="V206" i="14"/>
  <c r="W206" i="14"/>
  <c r="W7" i="14"/>
  <c r="V7" i="14"/>
  <c r="L106" i="14"/>
  <c r="M106" i="14" s="1"/>
  <c r="N106" i="14"/>
  <c r="L47" i="14"/>
  <c r="M47" i="14" s="1"/>
  <c r="N47" i="14"/>
  <c r="L48" i="14"/>
  <c r="M48" i="14" s="1"/>
  <c r="N48" i="14"/>
  <c r="L49" i="14"/>
  <c r="M49" i="14" s="1"/>
  <c r="N49" i="14"/>
  <c r="L50" i="14"/>
  <c r="M50" i="14" s="1"/>
  <c r="N50" i="14"/>
  <c r="L51" i="14"/>
  <c r="M51" i="14" s="1"/>
  <c r="N51" i="14"/>
  <c r="L52" i="14"/>
  <c r="M52" i="14" s="1"/>
  <c r="N52" i="14"/>
  <c r="L53" i="14"/>
  <c r="M53" i="14" s="1"/>
  <c r="N53" i="14"/>
  <c r="L54" i="14"/>
  <c r="M54" i="14" s="1"/>
  <c r="N54" i="14"/>
  <c r="L55" i="14"/>
  <c r="M55" i="14" s="1"/>
  <c r="N55" i="14"/>
  <c r="L56" i="14"/>
  <c r="M56" i="14" s="1"/>
  <c r="N56" i="14"/>
  <c r="L57" i="14"/>
  <c r="M57" i="14" s="1"/>
  <c r="N57" i="14"/>
  <c r="L58" i="14"/>
  <c r="M58" i="14" s="1"/>
  <c r="N58" i="14"/>
  <c r="L59" i="14"/>
  <c r="M59" i="14" s="1"/>
  <c r="N59" i="14"/>
  <c r="L60" i="14"/>
  <c r="M60" i="14" s="1"/>
  <c r="N60" i="14"/>
  <c r="L61" i="14"/>
  <c r="M61" i="14" s="1"/>
  <c r="N61" i="14"/>
  <c r="L62" i="14"/>
  <c r="M62" i="14" s="1"/>
  <c r="N62" i="14"/>
  <c r="L63" i="14"/>
  <c r="M63" i="14" s="1"/>
  <c r="N63" i="14"/>
  <c r="L64" i="14"/>
  <c r="M64" i="14" s="1"/>
  <c r="N64" i="14"/>
  <c r="L65" i="14"/>
  <c r="M65" i="14" s="1"/>
  <c r="N65" i="14"/>
  <c r="L66" i="14"/>
  <c r="M66" i="14" s="1"/>
  <c r="N66" i="14"/>
  <c r="L67" i="14"/>
  <c r="M67" i="14" s="1"/>
  <c r="N67" i="14"/>
  <c r="L68" i="14"/>
  <c r="M68" i="14" s="1"/>
  <c r="N68" i="14"/>
  <c r="L69" i="14"/>
  <c r="M69" i="14" s="1"/>
  <c r="N69" i="14"/>
  <c r="L70" i="14"/>
  <c r="M70" i="14" s="1"/>
  <c r="N70" i="14"/>
  <c r="L71" i="14"/>
  <c r="M71" i="14" s="1"/>
  <c r="N71" i="14"/>
  <c r="L72" i="14"/>
  <c r="M72" i="14" s="1"/>
  <c r="N72" i="14"/>
  <c r="L73" i="14"/>
  <c r="M73" i="14" s="1"/>
  <c r="N73" i="14"/>
  <c r="L74" i="14"/>
  <c r="M74" i="14" s="1"/>
  <c r="N74" i="14"/>
  <c r="L75" i="14"/>
  <c r="M75" i="14" s="1"/>
  <c r="N75" i="14"/>
  <c r="L76" i="14"/>
  <c r="M76" i="14" s="1"/>
  <c r="N76" i="14"/>
  <c r="L77" i="14"/>
  <c r="M77" i="14" s="1"/>
  <c r="N77" i="14"/>
  <c r="L78" i="14"/>
  <c r="M78" i="14" s="1"/>
  <c r="N78" i="14"/>
  <c r="L79" i="14"/>
  <c r="M79" i="14" s="1"/>
  <c r="N79" i="14"/>
  <c r="L80" i="14"/>
  <c r="M80" i="14" s="1"/>
  <c r="N80" i="14"/>
  <c r="L81" i="14"/>
  <c r="M81" i="14" s="1"/>
  <c r="N81" i="14"/>
  <c r="L82" i="14"/>
  <c r="M82" i="14" s="1"/>
  <c r="N82" i="14"/>
  <c r="L83" i="14"/>
  <c r="M83" i="14" s="1"/>
  <c r="N83" i="14"/>
  <c r="L84" i="14"/>
  <c r="M84" i="14" s="1"/>
  <c r="N84" i="14"/>
  <c r="L85" i="14"/>
  <c r="M85" i="14" s="1"/>
  <c r="N85" i="14"/>
  <c r="L86" i="14"/>
  <c r="M86" i="14" s="1"/>
  <c r="N86" i="14"/>
  <c r="L87" i="14"/>
  <c r="M87" i="14" s="1"/>
  <c r="N87" i="14"/>
  <c r="L88" i="14"/>
  <c r="M88" i="14" s="1"/>
  <c r="N88" i="14"/>
  <c r="L89" i="14"/>
  <c r="M89" i="14" s="1"/>
  <c r="N89" i="14"/>
  <c r="L90" i="14"/>
  <c r="M90" i="14" s="1"/>
  <c r="N90" i="14"/>
  <c r="L91" i="14"/>
  <c r="M91" i="14" s="1"/>
  <c r="N91" i="14"/>
  <c r="L92" i="14"/>
  <c r="M92" i="14" s="1"/>
  <c r="N92" i="14"/>
  <c r="L93" i="14"/>
  <c r="M93" i="14" s="1"/>
  <c r="N93" i="14"/>
  <c r="L94" i="14"/>
  <c r="M94" i="14" s="1"/>
  <c r="N94" i="14"/>
  <c r="L95" i="14"/>
  <c r="M95" i="14" s="1"/>
  <c r="N95" i="14"/>
  <c r="L96" i="14"/>
  <c r="M96" i="14" s="1"/>
  <c r="N96" i="14"/>
  <c r="L97" i="14"/>
  <c r="M97" i="14" s="1"/>
  <c r="N97" i="14"/>
  <c r="L98" i="14"/>
  <c r="M98" i="14" s="1"/>
  <c r="N98" i="14"/>
  <c r="L99" i="14"/>
  <c r="M99" i="14" s="1"/>
  <c r="N99" i="14"/>
  <c r="L100" i="14"/>
  <c r="M100" i="14" s="1"/>
  <c r="N100" i="14"/>
  <c r="L101" i="14"/>
  <c r="M101" i="14" s="1"/>
  <c r="N101" i="14"/>
  <c r="L102" i="14"/>
  <c r="M102" i="14" s="1"/>
  <c r="N102" i="14"/>
  <c r="L103" i="14"/>
  <c r="M103" i="14" s="1"/>
  <c r="N103" i="14"/>
  <c r="L104" i="14"/>
  <c r="M104" i="14" s="1"/>
  <c r="N104" i="14"/>
  <c r="L105" i="14"/>
  <c r="M105" i="14" s="1"/>
  <c r="N105" i="14"/>
  <c r="Q122" i="14"/>
  <c r="R122" i="14"/>
  <c r="Q123" i="14"/>
  <c r="R123" i="14"/>
  <c r="Q124" i="14"/>
  <c r="R124" i="14"/>
  <c r="Q125" i="14"/>
  <c r="R125" i="14"/>
  <c r="Q126" i="14"/>
  <c r="R126" i="14"/>
  <c r="Q127" i="14"/>
  <c r="R127" i="14"/>
  <c r="Q128" i="14"/>
  <c r="R128" i="14"/>
  <c r="Q129" i="14"/>
  <c r="R129" i="14"/>
  <c r="Q130" i="14"/>
  <c r="R130" i="14"/>
  <c r="Q131" i="14"/>
  <c r="R131" i="14"/>
  <c r="Q132" i="14"/>
  <c r="R132" i="14"/>
  <c r="Q133" i="14"/>
  <c r="R133" i="14"/>
  <c r="Q134" i="14"/>
  <c r="R134" i="14"/>
  <c r="Q135" i="14"/>
  <c r="R135" i="14"/>
  <c r="Q136" i="14"/>
  <c r="R136" i="14"/>
  <c r="Q137" i="14"/>
  <c r="R137" i="14"/>
  <c r="Q138" i="14"/>
  <c r="R138" i="14"/>
  <c r="Q139" i="14"/>
  <c r="R139" i="14"/>
  <c r="Q140" i="14"/>
  <c r="R140" i="14"/>
  <c r="Q141" i="14"/>
  <c r="R141" i="14"/>
  <c r="Q142" i="14"/>
  <c r="R142" i="14"/>
  <c r="Q143" i="14"/>
  <c r="R143" i="14"/>
  <c r="Q144" i="14"/>
  <c r="R144" i="14"/>
  <c r="Q145" i="14"/>
  <c r="R145" i="14"/>
  <c r="Q146" i="14"/>
  <c r="R146" i="14"/>
  <c r="Q147" i="14"/>
  <c r="R147" i="14"/>
  <c r="Q148" i="14"/>
  <c r="R148" i="14"/>
  <c r="Q149" i="14"/>
  <c r="R149" i="14"/>
  <c r="Q150" i="14"/>
  <c r="R150" i="14"/>
  <c r="Q151" i="14"/>
  <c r="R151" i="14"/>
  <c r="Q152" i="14"/>
  <c r="R152" i="14"/>
  <c r="Q153" i="14"/>
  <c r="R153" i="14"/>
  <c r="Q154" i="14"/>
  <c r="R154" i="14"/>
  <c r="Q155" i="14"/>
  <c r="R155" i="14"/>
  <c r="Q156" i="14"/>
  <c r="R156" i="14"/>
  <c r="Q157" i="14"/>
  <c r="R157" i="14"/>
  <c r="Q158" i="14"/>
  <c r="R158" i="14"/>
  <c r="Q159" i="14"/>
  <c r="R159" i="14"/>
  <c r="Q160" i="14"/>
  <c r="R160" i="14"/>
  <c r="Q161" i="14"/>
  <c r="R161" i="14"/>
  <c r="Q162" i="14"/>
  <c r="R162" i="14"/>
  <c r="Q163" i="14"/>
  <c r="R163" i="14"/>
  <c r="Q164" i="14"/>
  <c r="R164" i="14"/>
  <c r="Q165" i="14"/>
  <c r="R165" i="14"/>
  <c r="Q166" i="14"/>
  <c r="R166" i="14"/>
  <c r="Q167" i="14"/>
  <c r="R167" i="14"/>
  <c r="Q168" i="14"/>
  <c r="R168" i="14"/>
  <c r="Q169" i="14"/>
  <c r="R169" i="14"/>
  <c r="Q170" i="14"/>
  <c r="R170" i="14"/>
  <c r="Q171" i="14"/>
  <c r="R171" i="14"/>
  <c r="Q172" i="14"/>
  <c r="R172" i="14"/>
  <c r="Q173" i="14"/>
  <c r="R173" i="14"/>
  <c r="Q174" i="14"/>
  <c r="R174" i="14"/>
  <c r="Q175" i="14"/>
  <c r="R175" i="14"/>
  <c r="Q176" i="14"/>
  <c r="R176" i="14"/>
  <c r="Q177" i="14"/>
  <c r="R177" i="14"/>
  <c r="Q178" i="14"/>
  <c r="R178" i="14"/>
  <c r="Q179" i="14"/>
  <c r="R179" i="14"/>
  <c r="Q180" i="14"/>
  <c r="R180" i="14"/>
  <c r="Q181" i="14"/>
  <c r="R181" i="14"/>
  <c r="Q182" i="14"/>
  <c r="R182" i="14"/>
  <c r="Q183" i="14"/>
  <c r="R183" i="14"/>
  <c r="Q184" i="14"/>
  <c r="R184" i="14"/>
  <c r="Q185" i="14"/>
  <c r="R185" i="14"/>
  <c r="Q186" i="14"/>
  <c r="R186" i="14"/>
  <c r="Q187" i="14"/>
  <c r="R187" i="14"/>
  <c r="Q188" i="14"/>
  <c r="R188" i="14"/>
  <c r="Q189" i="14"/>
  <c r="R189" i="14"/>
  <c r="Q190" i="14"/>
  <c r="R190" i="14"/>
  <c r="Q191" i="14"/>
  <c r="R191" i="14"/>
  <c r="Q192" i="14"/>
  <c r="R192" i="14"/>
  <c r="Q193" i="14"/>
  <c r="R193" i="14"/>
  <c r="Q194" i="14"/>
  <c r="R194" i="14"/>
  <c r="Q195" i="14"/>
  <c r="R195" i="14"/>
  <c r="Q196" i="14"/>
  <c r="R196" i="14"/>
  <c r="Q197" i="14"/>
  <c r="R197" i="14"/>
  <c r="Q198" i="14"/>
  <c r="R198" i="14"/>
  <c r="Q199" i="14"/>
  <c r="R199" i="14"/>
  <c r="Q200" i="14"/>
  <c r="R200" i="14"/>
  <c r="Q201" i="14"/>
  <c r="R201" i="14"/>
  <c r="Q202" i="14"/>
  <c r="R202" i="14"/>
  <c r="Q203" i="14"/>
  <c r="R203" i="14"/>
  <c r="Q204" i="14"/>
  <c r="R204" i="14"/>
  <c r="Q205" i="14"/>
  <c r="R205" i="14"/>
  <c r="Q206" i="14"/>
  <c r="R206" i="14"/>
  <c r="Q40" i="14"/>
  <c r="R40" i="14"/>
  <c r="Q41" i="14"/>
  <c r="R41" i="14"/>
  <c r="Q42" i="14"/>
  <c r="R42" i="14"/>
  <c r="Q43" i="14"/>
  <c r="R43" i="14"/>
  <c r="Q44" i="14"/>
  <c r="R44" i="14"/>
  <c r="Q45" i="14"/>
  <c r="R45" i="14"/>
  <c r="Q46" i="14"/>
  <c r="R46" i="14"/>
  <c r="Q47" i="14"/>
  <c r="R47" i="14"/>
  <c r="Q48" i="14"/>
  <c r="R48" i="14"/>
  <c r="Q49" i="14"/>
  <c r="R49" i="14"/>
  <c r="Q50" i="14"/>
  <c r="R50" i="14"/>
  <c r="Q51" i="14"/>
  <c r="R51" i="14"/>
  <c r="Q52" i="14"/>
  <c r="R52" i="14"/>
  <c r="Q53" i="14"/>
  <c r="R53" i="14"/>
  <c r="Q54" i="14"/>
  <c r="R54" i="14"/>
  <c r="Q55" i="14"/>
  <c r="R55" i="14"/>
  <c r="Q56" i="14"/>
  <c r="R56" i="14"/>
  <c r="Q57" i="14"/>
  <c r="R57" i="14"/>
  <c r="Q58" i="14"/>
  <c r="R58" i="14"/>
  <c r="Q59" i="14"/>
  <c r="R59" i="14"/>
  <c r="Q60" i="14"/>
  <c r="R60" i="14"/>
  <c r="Q61" i="14"/>
  <c r="R61" i="14"/>
  <c r="Q62" i="14"/>
  <c r="R62" i="14"/>
  <c r="Q63" i="14"/>
  <c r="R63" i="14"/>
  <c r="Q64" i="14"/>
  <c r="R64" i="14"/>
  <c r="Q65" i="14"/>
  <c r="R65" i="14"/>
  <c r="Q66" i="14"/>
  <c r="R66" i="14"/>
  <c r="Q67" i="14"/>
  <c r="R67" i="14"/>
  <c r="Q68" i="14"/>
  <c r="R68" i="14"/>
  <c r="Q69" i="14"/>
  <c r="R69" i="14"/>
  <c r="Q70" i="14"/>
  <c r="R70" i="14"/>
  <c r="Q71" i="14"/>
  <c r="R71" i="14"/>
  <c r="Q72" i="14"/>
  <c r="R72" i="14"/>
  <c r="Q73" i="14"/>
  <c r="R73" i="14"/>
  <c r="Q74" i="14"/>
  <c r="R74" i="14"/>
  <c r="Q75" i="14"/>
  <c r="R75" i="14"/>
  <c r="Q76" i="14"/>
  <c r="R76" i="14"/>
  <c r="Q77" i="14"/>
  <c r="R77" i="14"/>
  <c r="Q78" i="14"/>
  <c r="R78" i="14"/>
  <c r="Q79" i="14"/>
  <c r="R79" i="14"/>
  <c r="Q80" i="14"/>
  <c r="R80" i="14"/>
  <c r="Q81" i="14"/>
  <c r="R81" i="14"/>
  <c r="Q82" i="14"/>
  <c r="R82" i="14"/>
  <c r="Q83" i="14"/>
  <c r="R83" i="14"/>
  <c r="Q84" i="14"/>
  <c r="R84" i="14"/>
  <c r="Q85" i="14"/>
  <c r="R85" i="14"/>
  <c r="Q86" i="14"/>
  <c r="R86" i="14"/>
  <c r="Q87" i="14"/>
  <c r="R87" i="14"/>
  <c r="Q88" i="14"/>
  <c r="R88" i="14"/>
  <c r="Q89" i="14"/>
  <c r="R89" i="14"/>
  <c r="Q90" i="14"/>
  <c r="R90" i="14"/>
  <c r="Q91" i="14"/>
  <c r="R91" i="14"/>
  <c r="Q92" i="14"/>
  <c r="R92" i="14"/>
  <c r="Q93" i="14"/>
  <c r="R93" i="14"/>
  <c r="Q94" i="14"/>
  <c r="R94" i="14"/>
  <c r="Q95" i="14"/>
  <c r="R95" i="14"/>
  <c r="Q96" i="14"/>
  <c r="R96" i="14"/>
  <c r="Q97" i="14"/>
  <c r="R97" i="14"/>
  <c r="Q98" i="14"/>
  <c r="R98" i="14"/>
  <c r="Q99" i="14"/>
  <c r="R99" i="14"/>
  <c r="Q100" i="14"/>
  <c r="R100" i="14"/>
  <c r="Q101" i="14"/>
  <c r="R101" i="14"/>
  <c r="Q102" i="14"/>
  <c r="R102" i="14"/>
  <c r="Q103" i="14"/>
  <c r="R103" i="14"/>
  <c r="Q104" i="14"/>
  <c r="R104" i="14"/>
  <c r="Q105" i="14"/>
  <c r="R105" i="14"/>
  <c r="Q106" i="14"/>
  <c r="R106" i="14"/>
  <c r="Q107" i="14"/>
  <c r="R107" i="14"/>
  <c r="Q108" i="14"/>
  <c r="R108" i="14"/>
  <c r="Q109" i="14"/>
  <c r="R109" i="14"/>
  <c r="Q110" i="14"/>
  <c r="R110" i="14"/>
  <c r="Q111" i="14"/>
  <c r="R111" i="14"/>
  <c r="Q112" i="14"/>
  <c r="R112" i="14"/>
  <c r="Q113" i="14"/>
  <c r="R113" i="14"/>
  <c r="Q114" i="14"/>
  <c r="R114" i="14"/>
  <c r="Q115" i="14"/>
  <c r="R115" i="14"/>
  <c r="Q116" i="14"/>
  <c r="R116" i="14"/>
  <c r="Q117" i="14"/>
  <c r="R117" i="14"/>
  <c r="Q118" i="14"/>
  <c r="R118" i="14"/>
  <c r="Q119" i="14"/>
  <c r="R119" i="14"/>
  <c r="Q120" i="14"/>
  <c r="R120" i="14"/>
  <c r="Q121" i="14"/>
  <c r="R121" i="14"/>
  <c r="Q8" i="14"/>
  <c r="R8" i="14"/>
  <c r="Q9" i="14"/>
  <c r="R9" i="14"/>
  <c r="Q10" i="14"/>
  <c r="R10" i="14"/>
  <c r="Q11" i="14"/>
  <c r="R11" i="14"/>
  <c r="Q12" i="14"/>
  <c r="R12" i="14"/>
  <c r="Q13" i="14"/>
  <c r="R13" i="14"/>
  <c r="Q14" i="14"/>
  <c r="R14" i="14"/>
  <c r="Q15" i="14"/>
  <c r="R15" i="14"/>
  <c r="Q16" i="14"/>
  <c r="R16" i="14"/>
  <c r="Q17" i="14"/>
  <c r="R17" i="14"/>
  <c r="Q18" i="14"/>
  <c r="R18" i="14"/>
  <c r="Q19" i="14"/>
  <c r="R19" i="14"/>
  <c r="Q20" i="14"/>
  <c r="R20" i="14"/>
  <c r="Q21" i="14"/>
  <c r="R21" i="14"/>
  <c r="Q22" i="14"/>
  <c r="R22" i="14"/>
  <c r="Q23" i="14"/>
  <c r="R23" i="14"/>
  <c r="Q24" i="14"/>
  <c r="R24" i="14"/>
  <c r="Q25" i="14"/>
  <c r="R25" i="14"/>
  <c r="Q26" i="14"/>
  <c r="R26" i="14"/>
  <c r="Q27" i="14"/>
  <c r="R27" i="14"/>
  <c r="Q28" i="14"/>
  <c r="R28" i="14"/>
  <c r="Q29" i="14"/>
  <c r="R29" i="14"/>
  <c r="Q30" i="14"/>
  <c r="R30" i="14"/>
  <c r="Q31" i="14"/>
  <c r="R31" i="14"/>
  <c r="Q32" i="14"/>
  <c r="R32" i="14"/>
  <c r="Q33" i="14"/>
  <c r="R33" i="14"/>
  <c r="Q34" i="14"/>
  <c r="R34" i="14"/>
  <c r="Q35" i="14"/>
  <c r="R35" i="14"/>
  <c r="Q36" i="14"/>
  <c r="R36" i="14"/>
  <c r="Q37" i="14"/>
  <c r="R37" i="14"/>
  <c r="Q38" i="14"/>
  <c r="R38" i="14"/>
  <c r="Q39" i="14"/>
  <c r="R39" i="14"/>
  <c r="Q7" i="14"/>
  <c r="R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7" i="14"/>
  <c r="L8" i="14"/>
  <c r="M8" i="14" s="1"/>
  <c r="L9" i="14"/>
  <c r="M9" i="14" s="1"/>
  <c r="L10" i="14"/>
  <c r="M10" i="14" s="1"/>
  <c r="L11" i="14"/>
  <c r="M11" i="14" s="1"/>
  <c r="L12" i="14"/>
  <c r="M12" i="14" s="1"/>
  <c r="L13" i="14"/>
  <c r="M13" i="14" s="1"/>
  <c r="L14" i="14"/>
  <c r="M14" i="14" s="1"/>
  <c r="L15" i="14"/>
  <c r="M15" i="14" s="1"/>
  <c r="L16" i="14"/>
  <c r="M16" i="14" s="1"/>
  <c r="L17" i="14"/>
  <c r="M17" i="14" s="1"/>
  <c r="L18" i="14"/>
  <c r="M18" i="14" s="1"/>
  <c r="L19" i="14"/>
  <c r="M19" i="14" s="1"/>
  <c r="L20" i="14"/>
  <c r="M20" i="14" s="1"/>
  <c r="L21" i="14"/>
  <c r="M21" i="14" s="1"/>
  <c r="L22" i="14"/>
  <c r="M22" i="14" s="1"/>
  <c r="L23" i="14"/>
  <c r="M23" i="14" s="1"/>
  <c r="L24" i="14"/>
  <c r="M24" i="14" s="1"/>
  <c r="L25" i="14"/>
  <c r="M25" i="14" s="1"/>
  <c r="L26" i="14"/>
  <c r="M26" i="14" s="1"/>
  <c r="L27" i="14"/>
  <c r="M27" i="14" s="1"/>
  <c r="L28" i="14"/>
  <c r="M28" i="14" s="1"/>
  <c r="L29" i="14"/>
  <c r="M29" i="14" s="1"/>
  <c r="L30" i="14"/>
  <c r="M30" i="14" s="1"/>
  <c r="L31" i="14"/>
  <c r="M31" i="14" s="1"/>
  <c r="L32" i="14"/>
  <c r="M32" i="14" s="1"/>
  <c r="O32" i="14" s="1"/>
  <c r="L33" i="14"/>
  <c r="M33" i="14" s="1"/>
  <c r="L34" i="14"/>
  <c r="M34" i="14" s="1"/>
  <c r="L35" i="14"/>
  <c r="M35" i="14" s="1"/>
  <c r="L36" i="14"/>
  <c r="M36" i="14" s="1"/>
  <c r="L37" i="14"/>
  <c r="M37" i="14" s="1"/>
  <c r="L38" i="14"/>
  <c r="M38" i="14" s="1"/>
  <c r="L39" i="14"/>
  <c r="M39" i="14" s="1"/>
  <c r="L40" i="14"/>
  <c r="M40" i="14" s="1"/>
  <c r="L41" i="14"/>
  <c r="M41" i="14" s="1"/>
  <c r="L42" i="14"/>
  <c r="M42" i="14" s="1"/>
  <c r="L43" i="14"/>
  <c r="M43" i="14" s="1"/>
  <c r="L44" i="14"/>
  <c r="M44" i="14" s="1"/>
  <c r="L45" i="14"/>
  <c r="M45" i="14" s="1"/>
  <c r="L46" i="14"/>
  <c r="M46" i="14" s="1"/>
  <c r="L7" i="14"/>
  <c r="M7" i="14" s="1"/>
  <c r="H36" i="16"/>
  <c r="H37" i="16"/>
  <c r="H38" i="16"/>
  <c r="H39" i="16"/>
  <c r="H40" i="16"/>
  <c r="H41" i="16"/>
  <c r="H42" i="16"/>
  <c r="H43" i="16"/>
  <c r="F36" i="16"/>
  <c r="F37" i="16"/>
  <c r="F38" i="16"/>
  <c r="F39" i="16"/>
  <c r="F40" i="16"/>
  <c r="F41" i="16"/>
  <c r="F42" i="16"/>
  <c r="F43"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210" i="16"/>
  <c r="F211" i="16"/>
  <c r="F212" i="16"/>
  <c r="F213" i="16"/>
  <c r="F214" i="16"/>
  <c r="F215" i="16"/>
  <c r="F216" i="16"/>
  <c r="F217" i="16"/>
  <c r="F218" i="16"/>
  <c r="F219" i="16"/>
  <c r="F220" i="16"/>
  <c r="F221" i="16"/>
  <c r="F222" i="16"/>
  <c r="F223" i="16"/>
  <c r="F224" i="16"/>
  <c r="F225" i="16"/>
  <c r="F226" i="16"/>
  <c r="F227" i="16"/>
  <c r="F228" i="16"/>
  <c r="F229" i="16"/>
  <c r="F230" i="16"/>
  <c r="F231" i="16"/>
  <c r="F232" i="16"/>
  <c r="F233" i="16"/>
  <c r="F234" i="16"/>
  <c r="F235" i="16"/>
  <c r="F236" i="16"/>
  <c r="F237" i="16"/>
  <c r="F238" i="16"/>
  <c r="F239" i="16"/>
  <c r="F240" i="16"/>
  <c r="F241" i="16"/>
  <c r="F242" i="16"/>
  <c r="F243" i="16"/>
  <c r="F244" i="16"/>
  <c r="F245" i="16"/>
  <c r="F246" i="16"/>
  <c r="F247" i="16"/>
  <c r="F248" i="16"/>
  <c r="F249" i="16"/>
  <c r="F250" i="16"/>
  <c r="F251" i="16"/>
  <c r="F252" i="16"/>
  <c r="F253" i="16"/>
  <c r="F254" i="16"/>
  <c r="F255" i="16"/>
  <c r="F256" i="16"/>
  <c r="F257" i="16"/>
  <c r="F258" i="16"/>
  <c r="F259" i="16"/>
  <c r="F260" i="16"/>
  <c r="F261" i="16"/>
  <c r="F262" i="16"/>
  <c r="F263" i="16"/>
  <c r="F264" i="16"/>
  <c r="F265" i="16"/>
  <c r="F266" i="16"/>
  <c r="F267" i="16"/>
  <c r="F268" i="16"/>
  <c r="F269" i="16"/>
  <c r="F270" i="16"/>
  <c r="F271" i="16"/>
  <c r="F272" i="16"/>
  <c r="F273" i="16"/>
  <c r="F274" i="16"/>
  <c r="F275" i="16"/>
  <c r="F276" i="16"/>
  <c r="F277" i="16"/>
  <c r="F278" i="16"/>
  <c r="F279" i="16"/>
  <c r="F280" i="16"/>
  <c r="F281" i="16"/>
  <c r="F282" i="16"/>
  <c r="F283" i="16"/>
  <c r="F284" i="16"/>
  <c r="F285" i="16"/>
  <c r="F286" i="16"/>
  <c r="F287" i="16"/>
  <c r="F288" i="16"/>
  <c r="F289" i="16"/>
  <c r="F290" i="16"/>
  <c r="F291" i="16"/>
  <c r="F292" i="16"/>
  <c r="F293" i="16"/>
  <c r="F294" i="16"/>
  <c r="F295" i="16"/>
  <c r="F296" i="16"/>
  <c r="F297" i="16"/>
  <c r="F298" i="16"/>
  <c r="F299" i="16"/>
  <c r="F300" i="16"/>
  <c r="F301" i="16"/>
  <c r="F302" i="16"/>
  <c r="F303" i="16"/>
  <c r="F304" i="16"/>
  <c r="F305" i="16"/>
  <c r="F306" i="16"/>
  <c r="F307" i="16"/>
  <c r="F308" i="16"/>
  <c r="F309" i="16"/>
  <c r="F310" i="16"/>
  <c r="F311" i="16"/>
  <c r="F312" i="16"/>
  <c r="F313" i="16"/>
  <c r="F314" i="16"/>
  <c r="F315" i="16"/>
  <c r="F316" i="16"/>
  <c r="F317" i="16"/>
  <c r="F318" i="16"/>
  <c r="F319" i="16"/>
  <c r="F320" i="16"/>
  <c r="F321" i="16"/>
  <c r="F322" i="16"/>
  <c r="F323" i="16"/>
  <c r="F324" i="16"/>
  <c r="F325" i="16"/>
  <c r="F326" i="16"/>
  <c r="F327" i="16"/>
  <c r="F328" i="16"/>
  <c r="F329" i="16"/>
  <c r="F330" i="16"/>
  <c r="F331" i="16"/>
  <c r="F332" i="16"/>
  <c r="F333" i="16"/>
  <c r="F334" i="16"/>
  <c r="F335" i="16"/>
  <c r="F336" i="16"/>
  <c r="F337" i="16"/>
  <c r="F338" i="16"/>
  <c r="F339" i="16"/>
  <c r="F340" i="16"/>
  <c r="F341" i="16"/>
  <c r="F342" i="16"/>
  <c r="F343" i="16"/>
  <c r="F344" i="16"/>
  <c r="F345" i="16"/>
  <c r="F346" i="16"/>
  <c r="F347" i="16"/>
  <c r="F348" i="16"/>
  <c r="F349" i="16"/>
  <c r="F350" i="16"/>
  <c r="F351" i="16"/>
  <c r="F352" i="16"/>
  <c r="F353" i="16"/>
  <c r="F354" i="16"/>
  <c r="F355" i="16"/>
  <c r="F356" i="16"/>
  <c r="F357" i="16"/>
  <c r="F358" i="16"/>
  <c r="F359" i="16"/>
  <c r="F360" i="16"/>
  <c r="F361" i="16"/>
  <c r="F362" i="16"/>
  <c r="F363" i="16"/>
  <c r="F364" i="16"/>
  <c r="F365" i="16"/>
  <c r="F366" i="16"/>
  <c r="F367" i="16"/>
  <c r="F368" i="16"/>
  <c r="F369" i="16"/>
  <c r="F370" i="16"/>
  <c r="F371" i="16"/>
  <c r="F372" i="16"/>
  <c r="F373" i="16"/>
  <c r="F374" i="16"/>
  <c r="F375" i="16"/>
  <c r="F376" i="16"/>
  <c r="F377" i="16"/>
  <c r="F378" i="16"/>
  <c r="F379" i="16"/>
  <c r="F380" i="16"/>
  <c r="F381" i="16"/>
  <c r="F382" i="16"/>
  <c r="F383" i="16"/>
  <c r="F384" i="16"/>
  <c r="F385" i="16"/>
  <c r="F386" i="16"/>
  <c r="F387" i="16"/>
  <c r="F388" i="16"/>
  <c r="F389" i="16"/>
  <c r="F390" i="16"/>
  <c r="F391" i="16"/>
  <c r="F392" i="16"/>
  <c r="F393" i="16"/>
  <c r="F394" i="16"/>
  <c r="F395" i="16"/>
  <c r="F396" i="16"/>
  <c r="F397" i="16"/>
  <c r="F398" i="16"/>
  <c r="F399" i="16"/>
  <c r="F400" i="16"/>
  <c r="F401" i="16"/>
  <c r="F402" i="16"/>
  <c r="F403" i="16"/>
  <c r="F404" i="16"/>
  <c r="F405" i="16"/>
  <c r="F406" i="16"/>
  <c r="F407" i="16"/>
  <c r="F408" i="16"/>
  <c r="F409" i="16"/>
  <c r="F410" i="16"/>
  <c r="F411" i="16"/>
  <c r="F412" i="16"/>
  <c r="F413" i="16"/>
  <c r="F414" i="16"/>
  <c r="F415" i="16"/>
  <c r="F416" i="16"/>
  <c r="F417" i="16"/>
  <c r="F418" i="16"/>
  <c r="F419" i="16"/>
  <c r="F420" i="16"/>
  <c r="F421" i="16"/>
  <c r="F422" i="16"/>
  <c r="F423" i="16"/>
  <c r="F424" i="16"/>
  <c r="F425" i="16"/>
  <c r="F426" i="16"/>
  <c r="F427" i="16"/>
  <c r="F428" i="16"/>
  <c r="F429" i="16"/>
  <c r="F430" i="16"/>
  <c r="F431" i="16"/>
  <c r="F432" i="16"/>
  <c r="F433" i="16"/>
  <c r="F434" i="16"/>
  <c r="F435" i="16"/>
  <c r="F436" i="16"/>
  <c r="F437" i="16"/>
  <c r="F438" i="16"/>
  <c r="F439" i="16"/>
  <c r="F440" i="16"/>
  <c r="F441" i="16"/>
  <c r="F442" i="16"/>
  <c r="F443" i="16"/>
  <c r="F444" i="16"/>
  <c r="F445" i="16"/>
  <c r="F446" i="16"/>
  <c r="F447" i="16"/>
  <c r="F448" i="16"/>
  <c r="F449" i="16"/>
  <c r="F450" i="16"/>
  <c r="F451" i="16"/>
  <c r="F452" i="16"/>
  <c r="F453" i="16"/>
  <c r="F454" i="16"/>
  <c r="F455" i="16"/>
  <c r="F456" i="16"/>
  <c r="F457" i="16"/>
  <c r="F458" i="16"/>
  <c r="F459" i="16"/>
  <c r="F460" i="16"/>
  <c r="F461" i="16"/>
  <c r="F462" i="16"/>
  <c r="F463" i="16"/>
  <c r="F464" i="16"/>
  <c r="F465" i="16"/>
  <c r="F466" i="16"/>
  <c r="F467" i="16"/>
  <c r="F468" i="16"/>
  <c r="F469" i="16"/>
  <c r="F470" i="16"/>
  <c r="F471" i="16"/>
  <c r="F472" i="16"/>
  <c r="F473" i="16"/>
  <c r="F474" i="16"/>
  <c r="F475" i="16"/>
  <c r="F476" i="16"/>
  <c r="F477" i="16"/>
  <c r="F478" i="16"/>
  <c r="F479" i="16"/>
  <c r="F480" i="16"/>
  <c r="F481" i="16"/>
  <c r="F482" i="16"/>
  <c r="F483" i="16"/>
  <c r="F484" i="16"/>
  <c r="F485" i="16"/>
  <c r="F486" i="16"/>
  <c r="F487" i="16"/>
  <c r="F488" i="16"/>
  <c r="F489" i="16"/>
  <c r="F490" i="16"/>
  <c r="F491" i="16"/>
  <c r="F492" i="16"/>
  <c r="F493" i="16"/>
  <c r="F494" i="16"/>
  <c r="F495" i="16"/>
  <c r="F496" i="16"/>
  <c r="F497" i="16"/>
  <c r="F498" i="16"/>
  <c r="F499" i="16"/>
  <c r="F500" i="16"/>
  <c r="F501" i="16"/>
  <c r="F502" i="16"/>
  <c r="F503" i="16"/>
  <c r="F504" i="16"/>
  <c r="F505" i="16"/>
  <c r="F506" i="16"/>
  <c r="F507" i="16"/>
  <c r="F508" i="16"/>
  <c r="F509" i="16"/>
  <c r="F510" i="16"/>
  <c r="F511" i="16"/>
  <c r="F512" i="16"/>
  <c r="F513" i="16"/>
  <c r="F514" i="16"/>
  <c r="F515" i="16"/>
  <c r="F516" i="16"/>
  <c r="AE9" i="14" l="1"/>
  <c r="C18" i="14" s="1"/>
  <c r="AE16" i="14"/>
  <c r="AE17" i="14"/>
  <c r="AE24" i="14"/>
  <c r="AE22" i="14"/>
  <c r="AE23" i="14"/>
  <c r="AE29" i="14"/>
  <c r="AE31" i="14"/>
  <c r="AE30" i="14"/>
  <c r="J24" i="11"/>
  <c r="AA25" i="14"/>
  <c r="AC25" i="14" s="1"/>
  <c r="AB32" i="14"/>
  <c r="AD32" i="14" s="1"/>
  <c r="X65" i="14"/>
  <c r="X73" i="14"/>
  <c r="X175" i="14"/>
  <c r="X171" i="14"/>
  <c r="X167" i="14"/>
  <c r="X159" i="14"/>
  <c r="X155" i="14"/>
  <c r="X131" i="14"/>
  <c r="X127" i="14"/>
  <c r="X119" i="14"/>
  <c r="X111" i="14"/>
  <c r="X103" i="14"/>
  <c r="X90" i="14"/>
  <c r="X99" i="14"/>
  <c r="X95" i="14"/>
  <c r="X91" i="14"/>
  <c r="X39" i="14"/>
  <c r="X27" i="14"/>
  <c r="X170" i="14"/>
  <c r="X158" i="14"/>
  <c r="X106" i="14"/>
  <c r="X129" i="14"/>
  <c r="X25" i="14"/>
  <c r="AC13" i="14"/>
  <c r="AD8" i="14"/>
  <c r="AE8" i="14" s="1"/>
  <c r="AD12" i="14"/>
  <c r="AD11" i="14"/>
  <c r="AE11" i="14" s="1"/>
  <c r="AD10" i="14"/>
  <c r="AE10" i="14" s="1"/>
  <c r="X152" i="14"/>
  <c r="S188" i="14"/>
  <c r="S144" i="14"/>
  <c r="O104" i="14"/>
  <c r="O92" i="14"/>
  <c r="O84" i="14"/>
  <c r="O72" i="14"/>
  <c r="O60" i="14"/>
  <c r="O52" i="14"/>
  <c r="X38" i="14"/>
  <c r="X30" i="14"/>
  <c r="X14" i="14"/>
  <c r="S81" i="14"/>
  <c r="S65" i="14"/>
  <c r="S184" i="14"/>
  <c r="S148" i="14"/>
  <c r="S124" i="14"/>
  <c r="O96" i="14"/>
  <c r="O80" i="14"/>
  <c r="O68" i="14"/>
  <c r="O48" i="14"/>
  <c r="S117" i="14"/>
  <c r="S97" i="14"/>
  <c r="S85" i="14"/>
  <c r="S73" i="14"/>
  <c r="S49" i="14"/>
  <c r="O100" i="14"/>
  <c r="O88" i="14"/>
  <c r="O76" i="14"/>
  <c r="O64" i="14"/>
  <c r="O56" i="14"/>
  <c r="X46" i="14"/>
  <c r="X203" i="14"/>
  <c r="X199" i="14"/>
  <c r="X135" i="14"/>
  <c r="X72" i="14"/>
  <c r="X48" i="14"/>
  <c r="X47" i="14"/>
  <c r="X206" i="14"/>
  <c r="X198" i="14"/>
  <c r="X190" i="14"/>
  <c r="X87" i="14"/>
  <c r="X83" i="14"/>
  <c r="X23" i="14"/>
  <c r="X19" i="14"/>
  <c r="X15" i="14"/>
  <c r="X11" i="14"/>
  <c r="X150" i="14"/>
  <c r="X142" i="14"/>
  <c r="X134" i="14"/>
  <c r="X42" i="14"/>
  <c r="X193" i="14"/>
  <c r="X177" i="14"/>
  <c r="X78" i="14"/>
  <c r="X70" i="14"/>
  <c r="X54" i="14"/>
  <c r="S9" i="14"/>
  <c r="S186" i="14"/>
  <c r="S174" i="14"/>
  <c r="O98" i="14"/>
  <c r="O94" i="14"/>
  <c r="O90" i="14"/>
  <c r="O86" i="14"/>
  <c r="O82" i="14"/>
  <c r="O78" i="14"/>
  <c r="O74" i="14"/>
  <c r="O70" i="14"/>
  <c r="O66" i="14"/>
  <c r="O62" i="14"/>
  <c r="O58" i="14"/>
  <c r="O54" i="14"/>
  <c r="O50" i="14"/>
  <c r="O106" i="14"/>
  <c r="X200" i="14"/>
  <c r="X196" i="14"/>
  <c r="X161" i="14"/>
  <c r="X67" i="14"/>
  <c r="X63" i="14"/>
  <c r="X51" i="14"/>
  <c r="X32" i="14"/>
  <c r="X8" i="14"/>
  <c r="X195" i="14"/>
  <c r="X191" i="14"/>
  <c r="X149" i="14"/>
  <c r="X118" i="14"/>
  <c r="X102" i="14"/>
  <c r="X94" i="14"/>
  <c r="X86" i="14"/>
  <c r="X43" i="14"/>
  <c r="S182" i="14"/>
  <c r="S103" i="14"/>
  <c r="S190" i="14"/>
  <c r="S122" i="14"/>
  <c r="X183" i="14"/>
  <c r="X151" i="14"/>
  <c r="X144" i="14"/>
  <c r="X113" i="14"/>
  <c r="X93" i="14"/>
  <c r="X89" i="14"/>
  <c r="S111" i="14"/>
  <c r="S95" i="14"/>
  <c r="S198" i="14"/>
  <c r="S178" i="14"/>
  <c r="S119" i="14"/>
  <c r="S79" i="14"/>
  <c r="S206" i="14"/>
  <c r="S126" i="14"/>
  <c r="X182" i="14"/>
  <c r="X143" i="14"/>
  <c r="X96" i="14"/>
  <c r="X88" i="14"/>
  <c r="X45" i="14"/>
  <c r="S71" i="14"/>
  <c r="O102" i="14"/>
  <c r="X166" i="14"/>
  <c r="X107" i="14"/>
  <c r="X202" i="14"/>
  <c r="X187" i="14"/>
  <c r="X169" i="14"/>
  <c r="X147" i="14"/>
  <c r="X136" i="14"/>
  <c r="X132" i="14"/>
  <c r="X110" i="14"/>
  <c r="X98" i="14"/>
  <c r="X69" i="14"/>
  <c r="X62" i="14"/>
  <c r="X50" i="14"/>
  <c r="X22" i="14"/>
  <c r="X10" i="14"/>
  <c r="X139" i="14"/>
  <c r="X120" i="14"/>
  <c r="X109" i="14"/>
  <c r="X105" i="14"/>
  <c r="X68" i="14"/>
  <c r="X28" i="14"/>
  <c r="X21" i="14"/>
  <c r="X205" i="14"/>
  <c r="X201" i="14"/>
  <c r="X179" i="14"/>
  <c r="X153" i="14"/>
  <c r="X138" i="14"/>
  <c r="X123" i="14"/>
  <c r="X112" i="14"/>
  <c r="X97" i="14"/>
  <c r="X79" i="14"/>
  <c r="X75" i="14"/>
  <c r="X71" i="14"/>
  <c r="X49" i="14"/>
  <c r="X35" i="14"/>
  <c r="X31" i="14"/>
  <c r="X24" i="14"/>
  <c r="X9" i="14"/>
  <c r="X163" i="14"/>
  <c r="X130" i="14"/>
  <c r="X115" i="14"/>
  <c r="X74" i="14"/>
  <c r="X34" i="14"/>
  <c r="X7" i="14"/>
  <c r="X174" i="14"/>
  <c r="X162" i="14"/>
  <c r="X141" i="14"/>
  <c r="X137" i="14"/>
  <c r="X133" i="14"/>
  <c r="X126" i="14"/>
  <c r="X114" i="14"/>
  <c r="X92" i="14"/>
  <c r="X85" i="14"/>
  <c r="X66" i="14"/>
  <c r="X59" i="14"/>
  <c r="X55" i="14"/>
  <c r="X41" i="14"/>
  <c r="X26" i="14"/>
  <c r="X186" i="14"/>
  <c r="X176" i="14"/>
  <c r="X173" i="14"/>
  <c r="X156" i="14"/>
  <c r="X122" i="14"/>
  <c r="X58" i="14"/>
  <c r="S10" i="14"/>
  <c r="S92" i="14"/>
  <c r="S80" i="14"/>
  <c r="S72" i="14"/>
  <c r="S48" i="14"/>
  <c r="S203" i="14"/>
  <c r="S199" i="14"/>
  <c r="O103" i="14"/>
  <c r="O99" i="14"/>
  <c r="O95" i="14"/>
  <c r="O91" i="14"/>
  <c r="O87" i="14"/>
  <c r="O83" i="14"/>
  <c r="O79" i="14"/>
  <c r="O75" i="14"/>
  <c r="O71" i="14"/>
  <c r="O67" i="14"/>
  <c r="O63" i="14"/>
  <c r="O59" i="14"/>
  <c r="O55" i="14"/>
  <c r="O51" i="14"/>
  <c r="O47" i="14"/>
  <c r="X192" i="14"/>
  <c r="X189" i="14"/>
  <c r="X172" i="14"/>
  <c r="X145" i="14"/>
  <c r="X128" i="14"/>
  <c r="X125" i="14"/>
  <c r="X108" i="14"/>
  <c r="X81" i="14"/>
  <c r="X64" i="14"/>
  <c r="X61" i="14"/>
  <c r="X44" i="14"/>
  <c r="X17" i="14"/>
  <c r="S116" i="14"/>
  <c r="S104" i="14"/>
  <c r="S88" i="14"/>
  <c r="X185" i="14"/>
  <c r="X178" i="14"/>
  <c r="X168" i="14"/>
  <c r="X165" i="14"/>
  <c r="X148" i="14"/>
  <c r="X121" i="14"/>
  <c r="X104" i="14"/>
  <c r="X101" i="14"/>
  <c r="X84" i="14"/>
  <c r="X57" i="14"/>
  <c r="X40" i="14"/>
  <c r="X37" i="14"/>
  <c r="X20" i="14"/>
  <c r="X188" i="14"/>
  <c r="X154" i="14"/>
  <c r="X124" i="14"/>
  <c r="X80" i="14"/>
  <c r="X77" i="14"/>
  <c r="X60" i="14"/>
  <c r="X33" i="14"/>
  <c r="X16" i="14"/>
  <c r="X13" i="14"/>
  <c r="S54" i="14"/>
  <c r="S46" i="14"/>
  <c r="X194" i="14"/>
  <c r="X184" i="14"/>
  <c r="X181" i="14"/>
  <c r="X164" i="14"/>
  <c r="X117" i="14"/>
  <c r="X100" i="14"/>
  <c r="X56" i="14"/>
  <c r="X53" i="14"/>
  <c r="X36" i="14"/>
  <c r="X204" i="14"/>
  <c r="X160" i="14"/>
  <c r="X157" i="14"/>
  <c r="X140" i="14"/>
  <c r="X76" i="14"/>
  <c r="X29" i="14"/>
  <c r="X12" i="14"/>
  <c r="X197" i="14"/>
  <c r="X180" i="14"/>
  <c r="X146" i="14"/>
  <c r="X116" i="14"/>
  <c r="X82" i="14"/>
  <c r="X52" i="14"/>
  <c r="X18" i="14"/>
  <c r="S7" i="14"/>
  <c r="S82" i="14"/>
  <c r="S118" i="14"/>
  <c r="S90" i="14"/>
  <c r="S74" i="14"/>
  <c r="S114" i="14"/>
  <c r="S94" i="14"/>
  <c r="S70" i="14"/>
  <c r="S20" i="14"/>
  <c r="S98" i="14"/>
  <c r="S78" i="14"/>
  <c r="S86" i="14"/>
  <c r="S102" i="14"/>
  <c r="S57" i="14"/>
  <c r="S64" i="14"/>
  <c r="S41" i="14"/>
  <c r="O46" i="14"/>
  <c r="S28" i="14"/>
  <c r="S62" i="14"/>
  <c r="S58" i="14"/>
  <c r="S142" i="14"/>
  <c r="S134" i="14"/>
  <c r="O42" i="14"/>
  <c r="O34" i="14"/>
  <c r="O26" i="14"/>
  <c r="S15" i="14"/>
  <c r="S121" i="14"/>
  <c r="S113" i="14"/>
  <c r="S105" i="14"/>
  <c r="S89" i="14"/>
  <c r="S38" i="14"/>
  <c r="S112" i="14"/>
  <c r="S96" i="14"/>
  <c r="S50" i="14"/>
  <c r="S47" i="14"/>
  <c r="S40" i="14"/>
  <c r="O38" i="14"/>
  <c r="O30" i="14"/>
  <c r="O22" i="14"/>
  <c r="O14" i="14"/>
  <c r="S33" i="14"/>
  <c r="S29" i="14"/>
  <c r="S17" i="14"/>
  <c r="S115" i="14"/>
  <c r="S107" i="14"/>
  <c r="S99" i="14"/>
  <c r="S91" i="14"/>
  <c r="S75" i="14"/>
  <c r="S166" i="14"/>
  <c r="S139" i="14"/>
  <c r="S135" i="14"/>
  <c r="O44" i="14"/>
  <c r="O36" i="14"/>
  <c r="O28" i="14"/>
  <c r="O20" i="14"/>
  <c r="O12" i="14"/>
  <c r="S36" i="14"/>
  <c r="S12" i="14"/>
  <c r="S110" i="14"/>
  <c r="S52" i="14"/>
  <c r="S165" i="14"/>
  <c r="S161" i="14"/>
  <c r="S157" i="14"/>
  <c r="S153" i="14"/>
  <c r="S149" i="14"/>
  <c r="S145" i="14"/>
  <c r="S23" i="14"/>
  <c r="S67" i="14"/>
  <c r="S37" i="14"/>
  <c r="S30" i="14"/>
  <c r="S19" i="14"/>
  <c r="S8" i="14"/>
  <c r="S84" i="14"/>
  <c r="S60" i="14"/>
  <c r="S53" i="14"/>
  <c r="S171" i="14"/>
  <c r="S167" i="14"/>
  <c r="O105" i="14"/>
  <c r="O101" i="14"/>
  <c r="O97" i="14"/>
  <c r="O93" i="14"/>
  <c r="O89" i="14"/>
  <c r="O85" i="14"/>
  <c r="O81" i="14"/>
  <c r="O77" i="14"/>
  <c r="O73" i="14"/>
  <c r="O69" i="14"/>
  <c r="O65" i="14"/>
  <c r="O61" i="14"/>
  <c r="O57" i="14"/>
  <c r="O53" i="14"/>
  <c r="O49" i="14"/>
  <c r="S26" i="14"/>
  <c r="S22" i="14"/>
  <c r="S108" i="14"/>
  <c r="S101" i="14"/>
  <c r="S87" i="14"/>
  <c r="S83" i="14"/>
  <c r="S66" i="14"/>
  <c r="S63" i="14"/>
  <c r="S59" i="14"/>
  <c r="S56" i="14"/>
  <c r="S42" i="14"/>
  <c r="S163" i="14"/>
  <c r="S159" i="14"/>
  <c r="O43" i="14"/>
  <c r="O35" i="14"/>
  <c r="O27" i="14"/>
  <c r="O19" i="14"/>
  <c r="O11" i="14"/>
  <c r="S39" i="14"/>
  <c r="S32" i="14"/>
  <c r="S25" i="14"/>
  <c r="S21" i="14"/>
  <c r="S14" i="14"/>
  <c r="S100" i="14"/>
  <c r="S76" i="14"/>
  <c r="S69" i="14"/>
  <c r="S55" i="14"/>
  <c r="S51" i="14"/>
  <c r="S189" i="14"/>
  <c r="S185" i="14"/>
  <c r="S181" i="14"/>
  <c r="S177" i="14"/>
  <c r="S158" i="14"/>
  <c r="S154" i="14"/>
  <c r="S150" i="14"/>
  <c r="O33" i="14"/>
  <c r="S35" i="14"/>
  <c r="S31" i="14"/>
  <c r="S13" i="14"/>
  <c r="S120" i="14"/>
  <c r="S106" i="14"/>
  <c r="S68" i="14"/>
  <c r="S44" i="14"/>
  <c r="S141" i="14"/>
  <c r="S43" i="14"/>
  <c r="S204" i="14"/>
  <c r="S200" i="14"/>
  <c r="S170" i="14"/>
  <c r="S155" i="14"/>
  <c r="S151" i="14"/>
  <c r="S140" i="14"/>
  <c r="S136" i="14"/>
  <c r="S125" i="14"/>
  <c r="S34" i="14"/>
  <c r="S24" i="14"/>
  <c r="S18" i="14"/>
  <c r="S196" i="14"/>
  <c r="S192" i="14"/>
  <c r="S173" i="14"/>
  <c r="S169" i="14"/>
  <c r="S162" i="14"/>
  <c r="S147" i="14"/>
  <c r="S143" i="14"/>
  <c r="S132" i="14"/>
  <c r="S128" i="14"/>
  <c r="S109" i="14"/>
  <c r="S77" i="14"/>
  <c r="S195" i="14"/>
  <c r="S146" i="14"/>
  <c r="O18" i="14"/>
  <c r="O10" i="14"/>
  <c r="S202" i="14"/>
  <c r="S187" i="14"/>
  <c r="S183" i="14"/>
  <c r="S172" i="14"/>
  <c r="S168" i="14"/>
  <c r="S138" i="14"/>
  <c r="S123" i="14"/>
  <c r="S11" i="14"/>
  <c r="S93" i="14"/>
  <c r="S45" i="14"/>
  <c r="S191" i="14"/>
  <c r="S176" i="14"/>
  <c r="S127" i="14"/>
  <c r="S16" i="14"/>
  <c r="S205" i="14"/>
  <c r="S201" i="14"/>
  <c r="S194" i="14"/>
  <c r="S179" i="14"/>
  <c r="S175" i="14"/>
  <c r="S164" i="14"/>
  <c r="S160" i="14"/>
  <c r="S137" i="14"/>
  <c r="S130" i="14"/>
  <c r="S27" i="14"/>
  <c r="S61" i="14"/>
  <c r="S180" i="14"/>
  <c r="S131" i="14"/>
  <c r="O24" i="14"/>
  <c r="S197" i="14"/>
  <c r="S193" i="14"/>
  <c r="S156" i="14"/>
  <c r="S152" i="14"/>
  <c r="S133" i="14"/>
  <c r="S129" i="14"/>
  <c r="O25" i="14"/>
  <c r="O7" i="14"/>
  <c r="O39" i="14"/>
  <c r="O31" i="14"/>
  <c r="O23" i="14"/>
  <c r="O15" i="14"/>
  <c r="O45" i="14"/>
  <c r="O37" i="14"/>
  <c r="O29" i="14"/>
  <c r="O21" i="14"/>
  <c r="O13" i="14"/>
  <c r="O17" i="14"/>
  <c r="O9" i="14"/>
  <c r="O41" i="14"/>
  <c r="O16" i="14"/>
  <c r="O8" i="14"/>
  <c r="O40" i="14"/>
  <c r="O107" i="14" l="1"/>
  <c r="C9" i="14" s="1"/>
  <c r="AE19" i="14"/>
  <c r="C8" i="14"/>
  <c r="C14" i="14"/>
  <c r="AE33" i="14"/>
  <c r="AE13" i="14"/>
  <c r="C10" i="14"/>
  <c r="AE26" i="14"/>
  <c r="AC32" i="14"/>
  <c r="AD25" i="14"/>
  <c r="X207" i="14"/>
  <c r="C17" i="14" s="1"/>
  <c r="J15" i="11" s="1"/>
  <c r="S207" i="14"/>
  <c r="J13" i="11" l="1"/>
  <c r="AE41" i="14"/>
  <c r="L141" i="6" l="1"/>
  <c r="L140" i="6"/>
  <c r="L139" i="6"/>
  <c r="L138" i="6"/>
  <c r="L137" i="6"/>
  <c r="G18" i="25"/>
  <c r="BI25" i="14" l="1"/>
  <c r="C63" i="14" s="1"/>
  <c r="F8" i="14"/>
  <c r="F9" i="14"/>
  <c r="H9" i="14" s="1"/>
  <c r="F10" i="14"/>
  <c r="F11" i="14"/>
  <c r="F12" i="14"/>
  <c r="G12" i="14" s="1"/>
  <c r="F13" i="14"/>
  <c r="F14" i="14"/>
  <c r="F15" i="14"/>
  <c r="H15" i="14" s="1"/>
  <c r="F16" i="14"/>
  <c r="F17" i="14"/>
  <c r="H17" i="14" s="1"/>
  <c r="F18" i="14"/>
  <c r="F19" i="14"/>
  <c r="F20" i="14"/>
  <c r="H20" i="14" s="1"/>
  <c r="F21" i="14"/>
  <c r="F22" i="14"/>
  <c r="H22" i="14" s="1"/>
  <c r="F23" i="14"/>
  <c r="H23" i="14" s="1"/>
  <c r="F24" i="14"/>
  <c r="F25" i="14"/>
  <c r="H25" i="14" s="1"/>
  <c r="F26" i="14"/>
  <c r="F27" i="14"/>
  <c r="F28" i="14"/>
  <c r="H28" i="14" s="1"/>
  <c r="F29" i="14"/>
  <c r="F30" i="14"/>
  <c r="H30" i="14" s="1"/>
  <c r="F31" i="14"/>
  <c r="H31" i="14" s="1"/>
  <c r="F32" i="14"/>
  <c r="F33" i="14"/>
  <c r="H33" i="14" s="1"/>
  <c r="F34" i="14"/>
  <c r="F35" i="14"/>
  <c r="F36" i="14"/>
  <c r="H36" i="14" s="1"/>
  <c r="F37" i="14"/>
  <c r="F38" i="14"/>
  <c r="H38" i="14" s="1"/>
  <c r="F39" i="14"/>
  <c r="H39" i="14" s="1"/>
  <c r="F40" i="14"/>
  <c r="G40" i="14" s="1"/>
  <c r="F41" i="14"/>
  <c r="H41" i="14" s="1"/>
  <c r="F42" i="14"/>
  <c r="F43" i="14"/>
  <c r="F44" i="14"/>
  <c r="H44" i="14" s="1"/>
  <c r="F45" i="14"/>
  <c r="F46" i="14"/>
  <c r="H46" i="14" s="1"/>
  <c r="F47" i="14"/>
  <c r="H47" i="14" s="1"/>
  <c r="F48" i="14"/>
  <c r="G48" i="14" s="1"/>
  <c r="F49" i="14"/>
  <c r="H49" i="14" s="1"/>
  <c r="F50" i="14"/>
  <c r="F51" i="14"/>
  <c r="F52" i="14"/>
  <c r="H52" i="14" s="1"/>
  <c r="F53" i="14"/>
  <c r="F54" i="14"/>
  <c r="H54" i="14" s="1"/>
  <c r="F55" i="14"/>
  <c r="H55" i="14" s="1"/>
  <c r="F56" i="14"/>
  <c r="G56" i="14" s="1"/>
  <c r="F57" i="14"/>
  <c r="F58" i="14"/>
  <c r="F59" i="14"/>
  <c r="F60" i="14"/>
  <c r="H60" i="14" s="1"/>
  <c r="F61" i="14"/>
  <c r="F62" i="14"/>
  <c r="H62" i="14" s="1"/>
  <c r="F63" i="14"/>
  <c r="H63" i="14" s="1"/>
  <c r="F64" i="14"/>
  <c r="G64" i="14" s="1"/>
  <c r="F65" i="14"/>
  <c r="H65" i="14" s="1"/>
  <c r="F66" i="14"/>
  <c r="G66" i="14" s="1"/>
  <c r="F67" i="14"/>
  <c r="F68" i="14"/>
  <c r="H68" i="14" s="1"/>
  <c r="F69" i="14"/>
  <c r="F70" i="14"/>
  <c r="H70" i="14" s="1"/>
  <c r="F71" i="14"/>
  <c r="H71" i="14" s="1"/>
  <c r="F72" i="14"/>
  <c r="F73" i="14"/>
  <c r="H73" i="14" s="1"/>
  <c r="F74" i="14"/>
  <c r="G74" i="14" s="1"/>
  <c r="F75" i="14"/>
  <c r="F76" i="14"/>
  <c r="H76" i="14" s="1"/>
  <c r="F77" i="14"/>
  <c r="F78" i="14"/>
  <c r="H78" i="14" s="1"/>
  <c r="F79" i="14"/>
  <c r="H79" i="14" s="1"/>
  <c r="F80" i="14"/>
  <c r="F81" i="14"/>
  <c r="H81" i="14" s="1"/>
  <c r="F82" i="14"/>
  <c r="G82" i="14" s="1"/>
  <c r="F83" i="14"/>
  <c r="F84" i="14"/>
  <c r="H84" i="14" s="1"/>
  <c r="F85" i="14"/>
  <c r="F86" i="14"/>
  <c r="H86" i="14" s="1"/>
  <c r="F87" i="14"/>
  <c r="H87" i="14" s="1"/>
  <c r="F88" i="14"/>
  <c r="F89" i="14"/>
  <c r="H89" i="14" s="1"/>
  <c r="F90" i="14"/>
  <c r="G90" i="14" s="1"/>
  <c r="F91" i="14"/>
  <c r="G91" i="14" s="1"/>
  <c r="F92" i="14"/>
  <c r="H92" i="14" s="1"/>
  <c r="F93" i="14"/>
  <c r="F94" i="14"/>
  <c r="H94" i="14" s="1"/>
  <c r="F95" i="14"/>
  <c r="H95" i="14" s="1"/>
  <c r="F96" i="14"/>
  <c r="F97" i="14"/>
  <c r="H97" i="14" s="1"/>
  <c r="F98" i="14"/>
  <c r="F99" i="14"/>
  <c r="G99" i="14" s="1"/>
  <c r="F100" i="14"/>
  <c r="F101" i="14"/>
  <c r="F102" i="14"/>
  <c r="H102" i="14" s="1"/>
  <c r="F103" i="14"/>
  <c r="H103" i="14" s="1"/>
  <c r="F104" i="14"/>
  <c r="F105" i="14"/>
  <c r="H105" i="14" s="1"/>
  <c r="F106" i="14"/>
  <c r="F107" i="14"/>
  <c r="G107" i="14" s="1"/>
  <c r="F108" i="14"/>
  <c r="H108" i="14" s="1"/>
  <c r="F109" i="14"/>
  <c r="F110" i="14"/>
  <c r="H110" i="14" s="1"/>
  <c r="F111" i="14"/>
  <c r="H111" i="14" s="1"/>
  <c r="F112" i="14"/>
  <c r="F113" i="14"/>
  <c r="H113" i="14" s="1"/>
  <c r="F114" i="14"/>
  <c r="F115" i="14"/>
  <c r="G115" i="14" s="1"/>
  <c r="F116" i="14"/>
  <c r="G116" i="14" s="1"/>
  <c r="F117" i="14"/>
  <c r="F118" i="14"/>
  <c r="H118" i="14" s="1"/>
  <c r="F119" i="14"/>
  <c r="H119" i="14" s="1"/>
  <c r="F120" i="14"/>
  <c r="F121" i="14"/>
  <c r="H121" i="14" s="1"/>
  <c r="F122" i="14"/>
  <c r="F123" i="14"/>
  <c r="F124" i="14"/>
  <c r="H124" i="14" s="1"/>
  <c r="F125" i="14"/>
  <c r="F126" i="14"/>
  <c r="H126" i="14" s="1"/>
  <c r="F127" i="14"/>
  <c r="H127" i="14" s="1"/>
  <c r="F128" i="14"/>
  <c r="F129" i="14"/>
  <c r="H129" i="14" s="1"/>
  <c r="F130" i="14"/>
  <c r="F131" i="14"/>
  <c r="F132" i="14"/>
  <c r="H132" i="14" s="1"/>
  <c r="F133" i="14"/>
  <c r="F134" i="14"/>
  <c r="H134" i="14" s="1"/>
  <c r="F135" i="14"/>
  <c r="H135" i="14" s="1"/>
  <c r="F136" i="14"/>
  <c r="F137" i="14"/>
  <c r="H137" i="14" s="1"/>
  <c r="F138" i="14"/>
  <c r="F139" i="14"/>
  <c r="F140" i="14"/>
  <c r="H140" i="14" s="1"/>
  <c r="F141" i="14"/>
  <c r="F142" i="14"/>
  <c r="F143" i="14"/>
  <c r="F144" i="14"/>
  <c r="F145" i="14"/>
  <c r="H145" i="14" s="1"/>
  <c r="F146" i="14"/>
  <c r="F147" i="14"/>
  <c r="F148" i="14"/>
  <c r="H148" i="14" s="1"/>
  <c r="F149" i="14"/>
  <c r="F150" i="14"/>
  <c r="H150" i="14" s="1"/>
  <c r="F151" i="14"/>
  <c r="F152" i="14"/>
  <c r="F153" i="14"/>
  <c r="H153" i="14" s="1"/>
  <c r="F154" i="14"/>
  <c r="F155" i="14"/>
  <c r="F156" i="14"/>
  <c r="H156" i="14" s="1"/>
  <c r="F157" i="14"/>
  <c r="F158" i="14"/>
  <c r="H158" i="14" s="1"/>
  <c r="F159" i="14"/>
  <c r="F160" i="14"/>
  <c r="F161" i="14"/>
  <c r="H161" i="14" s="1"/>
  <c r="F162" i="14"/>
  <c r="F163" i="14"/>
  <c r="F164" i="14"/>
  <c r="H164" i="14" s="1"/>
  <c r="F165" i="14"/>
  <c r="F166" i="14"/>
  <c r="H166" i="14" s="1"/>
  <c r="F167" i="14"/>
  <c r="F168" i="14"/>
  <c r="G168" i="14" s="1"/>
  <c r="F169" i="14"/>
  <c r="H169" i="14" s="1"/>
  <c r="F170" i="14"/>
  <c r="F171" i="14"/>
  <c r="F172" i="14"/>
  <c r="H172" i="14" s="1"/>
  <c r="F173" i="14"/>
  <c r="F174" i="14"/>
  <c r="H174" i="14" s="1"/>
  <c r="F175" i="14"/>
  <c r="F176" i="14"/>
  <c r="G176" i="14" s="1"/>
  <c r="F177" i="14"/>
  <c r="H177" i="14" s="1"/>
  <c r="F178" i="14"/>
  <c r="F179" i="14"/>
  <c r="F180" i="14"/>
  <c r="H180" i="14" s="1"/>
  <c r="F181" i="14"/>
  <c r="F182" i="14"/>
  <c r="H182" i="14" s="1"/>
  <c r="F183" i="14"/>
  <c r="F184" i="14"/>
  <c r="F185" i="14"/>
  <c r="F186" i="14"/>
  <c r="F187" i="14"/>
  <c r="F188" i="14"/>
  <c r="H188" i="14" s="1"/>
  <c r="F189" i="14"/>
  <c r="F190" i="14"/>
  <c r="H190" i="14" s="1"/>
  <c r="F191" i="14"/>
  <c r="F192" i="14"/>
  <c r="F193" i="14"/>
  <c r="H193" i="14" s="1"/>
  <c r="F194" i="14"/>
  <c r="F195" i="14"/>
  <c r="G195" i="14" s="1"/>
  <c r="F196" i="14"/>
  <c r="H196" i="14" s="1"/>
  <c r="F197" i="14"/>
  <c r="F198" i="14"/>
  <c r="H198" i="14" s="1"/>
  <c r="F199" i="14"/>
  <c r="F200" i="14"/>
  <c r="G200" i="14" s="1"/>
  <c r="F201" i="14"/>
  <c r="H201" i="14" s="1"/>
  <c r="F202" i="14"/>
  <c r="F203" i="14"/>
  <c r="F204" i="14"/>
  <c r="H204" i="14" s="1"/>
  <c r="F205" i="14"/>
  <c r="F206" i="14"/>
  <c r="H206" i="14" s="1"/>
  <c r="F207" i="14"/>
  <c r="F208" i="14"/>
  <c r="F209" i="14"/>
  <c r="H209" i="14" s="1"/>
  <c r="F210" i="14"/>
  <c r="F211" i="14"/>
  <c r="G211" i="14" s="1"/>
  <c r="F212" i="14"/>
  <c r="H212" i="14" s="1"/>
  <c r="F213" i="14"/>
  <c r="F214" i="14"/>
  <c r="H214" i="14" s="1"/>
  <c r="F215" i="14"/>
  <c r="F216" i="14"/>
  <c r="G216" i="14" s="1"/>
  <c r="F217" i="14"/>
  <c r="H217" i="14" s="1"/>
  <c r="F218" i="14"/>
  <c r="F219" i="14"/>
  <c r="F220" i="14"/>
  <c r="H220" i="14" s="1"/>
  <c r="F221" i="14"/>
  <c r="F222" i="14"/>
  <c r="H222" i="14" s="1"/>
  <c r="F223" i="14"/>
  <c r="F224" i="14"/>
  <c r="F225" i="14"/>
  <c r="H225" i="14" s="1"/>
  <c r="F226" i="14"/>
  <c r="F227" i="14"/>
  <c r="G227" i="14" s="1"/>
  <c r="F228" i="14"/>
  <c r="H228" i="14" s="1"/>
  <c r="F229" i="14"/>
  <c r="F230" i="14"/>
  <c r="H230" i="14" s="1"/>
  <c r="F231" i="14"/>
  <c r="F232" i="14"/>
  <c r="G232" i="14" s="1"/>
  <c r="F233" i="14"/>
  <c r="H233" i="14" s="1"/>
  <c r="F234" i="14"/>
  <c r="F235" i="14"/>
  <c r="F236" i="14"/>
  <c r="H236" i="14" s="1"/>
  <c r="F237" i="14"/>
  <c r="F238" i="14"/>
  <c r="H238" i="14" s="1"/>
  <c r="F239" i="14"/>
  <c r="F240" i="14"/>
  <c r="F241" i="14"/>
  <c r="H241" i="14" s="1"/>
  <c r="F242" i="14"/>
  <c r="F243" i="14"/>
  <c r="G243" i="14" s="1"/>
  <c r="F244" i="14"/>
  <c r="H244" i="14" s="1"/>
  <c r="F245" i="14"/>
  <c r="F246" i="14"/>
  <c r="H246" i="14" s="1"/>
  <c r="F247" i="14"/>
  <c r="F248" i="14"/>
  <c r="G248" i="14" s="1"/>
  <c r="F249" i="14"/>
  <c r="F250" i="14"/>
  <c r="F251" i="14"/>
  <c r="F252" i="14"/>
  <c r="H252" i="14" s="1"/>
  <c r="F253" i="14"/>
  <c r="F254" i="14"/>
  <c r="H254" i="14" s="1"/>
  <c r="F255" i="14"/>
  <c r="F256" i="14"/>
  <c r="F257" i="14"/>
  <c r="H257" i="14" s="1"/>
  <c r="F258" i="14"/>
  <c r="F259" i="14"/>
  <c r="G259" i="14" s="1"/>
  <c r="F260" i="14"/>
  <c r="H260" i="14" s="1"/>
  <c r="F261" i="14"/>
  <c r="F262" i="14"/>
  <c r="H262" i="14" s="1"/>
  <c r="F263" i="14"/>
  <c r="F264" i="14"/>
  <c r="G264" i="14" s="1"/>
  <c r="F265" i="14"/>
  <c r="H265" i="14" s="1"/>
  <c r="F266" i="14"/>
  <c r="F267" i="14"/>
  <c r="F268" i="14"/>
  <c r="H268" i="14" s="1"/>
  <c r="F269" i="14"/>
  <c r="F270" i="14"/>
  <c r="G270" i="14" s="1"/>
  <c r="F271" i="14"/>
  <c r="F272" i="14"/>
  <c r="F273" i="14"/>
  <c r="H273" i="14" s="1"/>
  <c r="F274" i="14"/>
  <c r="F275" i="14"/>
  <c r="G275" i="14" s="1"/>
  <c r="F276" i="14"/>
  <c r="H276" i="14" s="1"/>
  <c r="F277" i="14"/>
  <c r="F278" i="14"/>
  <c r="H278" i="14" s="1"/>
  <c r="F279" i="14"/>
  <c r="F280" i="14"/>
  <c r="G280" i="14" s="1"/>
  <c r="F281" i="14"/>
  <c r="H281" i="14" s="1"/>
  <c r="F282" i="14"/>
  <c r="F283" i="14"/>
  <c r="F284" i="14"/>
  <c r="H284" i="14" s="1"/>
  <c r="F285" i="14"/>
  <c r="F286" i="14"/>
  <c r="H286" i="14" s="1"/>
  <c r="F287" i="14"/>
  <c r="F288" i="14"/>
  <c r="F289" i="14"/>
  <c r="H289" i="14" s="1"/>
  <c r="F290" i="14"/>
  <c r="F291" i="14"/>
  <c r="G291" i="14" s="1"/>
  <c r="F292" i="14"/>
  <c r="H292" i="14" s="1"/>
  <c r="F293" i="14"/>
  <c r="F294" i="14"/>
  <c r="H294" i="14" s="1"/>
  <c r="F295" i="14"/>
  <c r="F296" i="14"/>
  <c r="H296" i="14" s="1"/>
  <c r="F297" i="14"/>
  <c r="H297" i="14" s="1"/>
  <c r="F298" i="14"/>
  <c r="F299" i="14"/>
  <c r="H299" i="14" s="1"/>
  <c r="F300" i="14"/>
  <c r="H300" i="14" s="1"/>
  <c r="F301" i="14"/>
  <c r="F302" i="14"/>
  <c r="G302" i="14" s="1"/>
  <c r="F303" i="14"/>
  <c r="F304" i="14"/>
  <c r="H304" i="14" s="1"/>
  <c r="F305" i="14"/>
  <c r="H305" i="14" s="1"/>
  <c r="F306" i="14"/>
  <c r="F307" i="14"/>
  <c r="H307" i="14" s="1"/>
  <c r="F308" i="14"/>
  <c r="H308" i="14" s="1"/>
  <c r="F309" i="14"/>
  <c r="F310" i="14"/>
  <c r="H310" i="14" s="1"/>
  <c r="F311" i="14"/>
  <c r="F312" i="14"/>
  <c r="G312" i="14" s="1"/>
  <c r="F313" i="14"/>
  <c r="H313" i="14" s="1"/>
  <c r="F314" i="14"/>
  <c r="F315" i="14"/>
  <c r="H315" i="14" s="1"/>
  <c r="F316" i="14"/>
  <c r="H316" i="14" s="1"/>
  <c r="F317" i="14"/>
  <c r="F318" i="14"/>
  <c r="H318" i="14" s="1"/>
  <c r="F319" i="14"/>
  <c r="F320" i="14"/>
  <c r="H320" i="14" s="1"/>
  <c r="F321" i="14"/>
  <c r="H321" i="14" s="1"/>
  <c r="F322" i="14"/>
  <c r="F323" i="14"/>
  <c r="G323" i="14" s="1"/>
  <c r="F324" i="14"/>
  <c r="H324" i="14" s="1"/>
  <c r="F325" i="14"/>
  <c r="F326" i="14"/>
  <c r="H326" i="14" s="1"/>
  <c r="F327" i="14"/>
  <c r="F328" i="14"/>
  <c r="H328" i="14" s="1"/>
  <c r="F329" i="14"/>
  <c r="H329" i="14" s="1"/>
  <c r="F330" i="14"/>
  <c r="F331" i="14"/>
  <c r="H331" i="14" s="1"/>
  <c r="F332" i="14"/>
  <c r="H332" i="14" s="1"/>
  <c r="F333" i="14"/>
  <c r="F334" i="14"/>
  <c r="G334" i="14" s="1"/>
  <c r="F335" i="14"/>
  <c r="F336" i="14"/>
  <c r="H336" i="14" s="1"/>
  <c r="F337" i="14"/>
  <c r="H337" i="14" s="1"/>
  <c r="F338" i="14"/>
  <c r="F339" i="14"/>
  <c r="H339" i="14" s="1"/>
  <c r="F340" i="14"/>
  <c r="H340" i="14" s="1"/>
  <c r="F341" i="14"/>
  <c r="F342" i="14"/>
  <c r="H342" i="14" s="1"/>
  <c r="F343" i="14"/>
  <c r="F344" i="14"/>
  <c r="G344" i="14" s="1"/>
  <c r="F345" i="14"/>
  <c r="H345" i="14" s="1"/>
  <c r="F346" i="14"/>
  <c r="F347" i="14"/>
  <c r="H347" i="14" s="1"/>
  <c r="F348" i="14"/>
  <c r="H348" i="14" s="1"/>
  <c r="F349" i="14"/>
  <c r="F350" i="14"/>
  <c r="F351" i="14"/>
  <c r="F352" i="14"/>
  <c r="H352" i="14" s="1"/>
  <c r="F353" i="14"/>
  <c r="H353" i="14" s="1"/>
  <c r="F354" i="14"/>
  <c r="F355" i="14"/>
  <c r="G355" i="14" s="1"/>
  <c r="F356" i="14"/>
  <c r="H356" i="14" s="1"/>
  <c r="F357" i="14"/>
  <c r="F358" i="14"/>
  <c r="H358" i="14" s="1"/>
  <c r="F359" i="14"/>
  <c r="F360" i="14"/>
  <c r="H360" i="14" s="1"/>
  <c r="F361" i="14"/>
  <c r="H361" i="14" s="1"/>
  <c r="F362" i="14"/>
  <c r="F363" i="14"/>
  <c r="H363" i="14" s="1"/>
  <c r="F364" i="14"/>
  <c r="H364" i="14" s="1"/>
  <c r="F365" i="14"/>
  <c r="F366" i="14"/>
  <c r="G366" i="14" s="1"/>
  <c r="F367" i="14"/>
  <c r="F368" i="14"/>
  <c r="H368" i="14" s="1"/>
  <c r="F369" i="14"/>
  <c r="H369" i="14" s="1"/>
  <c r="F370" i="14"/>
  <c r="F371" i="14"/>
  <c r="H371" i="14" s="1"/>
  <c r="F372" i="14"/>
  <c r="H372" i="14" s="1"/>
  <c r="F373" i="14"/>
  <c r="F374" i="14"/>
  <c r="H374" i="14" s="1"/>
  <c r="F375" i="14"/>
  <c r="F376" i="14"/>
  <c r="G376" i="14" s="1"/>
  <c r="F377" i="14"/>
  <c r="H377" i="14" s="1"/>
  <c r="F378" i="14"/>
  <c r="F379" i="14"/>
  <c r="H379" i="14" s="1"/>
  <c r="F380" i="14"/>
  <c r="H380" i="14" s="1"/>
  <c r="F381" i="14"/>
  <c r="F382" i="14"/>
  <c r="H382" i="14" s="1"/>
  <c r="F383" i="14"/>
  <c r="F384" i="14"/>
  <c r="H384" i="14" s="1"/>
  <c r="F385" i="14"/>
  <c r="H385" i="14" s="1"/>
  <c r="F386" i="14"/>
  <c r="F387" i="14"/>
  <c r="G387" i="14" s="1"/>
  <c r="F388" i="14"/>
  <c r="H388" i="14" s="1"/>
  <c r="F389" i="14"/>
  <c r="F390" i="14"/>
  <c r="H390" i="14" s="1"/>
  <c r="F391" i="14"/>
  <c r="F392" i="14"/>
  <c r="F393" i="14"/>
  <c r="H393" i="14" s="1"/>
  <c r="F394" i="14"/>
  <c r="F395" i="14"/>
  <c r="G395" i="14" s="1"/>
  <c r="F396" i="14"/>
  <c r="H396" i="14" s="1"/>
  <c r="F397" i="14"/>
  <c r="F398" i="14"/>
  <c r="H398" i="14" s="1"/>
  <c r="F399" i="14"/>
  <c r="F400" i="14"/>
  <c r="H400" i="14" s="1"/>
  <c r="F401" i="14"/>
  <c r="H401" i="14" s="1"/>
  <c r="F402" i="14"/>
  <c r="F403" i="14"/>
  <c r="H403" i="14" s="1"/>
  <c r="F404" i="14"/>
  <c r="H404" i="14" s="1"/>
  <c r="F405" i="14"/>
  <c r="F406" i="14"/>
  <c r="H406" i="14" s="1"/>
  <c r="F407" i="14"/>
  <c r="F408" i="14"/>
  <c r="G408" i="14" s="1"/>
  <c r="F409" i="14"/>
  <c r="H409" i="14" s="1"/>
  <c r="F410" i="14"/>
  <c r="F411" i="14"/>
  <c r="H411" i="14" s="1"/>
  <c r="F412" i="14"/>
  <c r="H412" i="14" s="1"/>
  <c r="F413" i="14"/>
  <c r="F414" i="14"/>
  <c r="H414" i="14" s="1"/>
  <c r="F415" i="14"/>
  <c r="F416" i="14"/>
  <c r="H416" i="14" s="1"/>
  <c r="F417" i="14"/>
  <c r="H417" i="14" s="1"/>
  <c r="F418" i="14"/>
  <c r="F419" i="14"/>
  <c r="H419" i="14" s="1"/>
  <c r="F420" i="14"/>
  <c r="H420" i="14" s="1"/>
  <c r="F421" i="14"/>
  <c r="F422" i="14"/>
  <c r="H422" i="14" s="1"/>
  <c r="F423" i="14"/>
  <c r="F424" i="14"/>
  <c r="H424" i="14" s="1"/>
  <c r="F425" i="14"/>
  <c r="H425" i="14" s="1"/>
  <c r="F426" i="14"/>
  <c r="H426" i="14" s="1"/>
  <c r="F427" i="14"/>
  <c r="H427" i="14" s="1"/>
  <c r="F428" i="14"/>
  <c r="H428" i="14" s="1"/>
  <c r="F429" i="14"/>
  <c r="F430" i="14"/>
  <c r="H430" i="14" s="1"/>
  <c r="F431" i="14"/>
  <c r="F432" i="14"/>
  <c r="H432" i="14" s="1"/>
  <c r="F433" i="14"/>
  <c r="H433" i="14" s="1"/>
  <c r="F434" i="14"/>
  <c r="H434" i="14" s="1"/>
  <c r="F435" i="14"/>
  <c r="H435" i="14" s="1"/>
  <c r="F436" i="14"/>
  <c r="H436" i="14" s="1"/>
  <c r="F437" i="14"/>
  <c r="F438" i="14"/>
  <c r="G438" i="14" s="1"/>
  <c r="F439" i="14"/>
  <c r="F440" i="14"/>
  <c r="H440" i="14" s="1"/>
  <c r="F441" i="14"/>
  <c r="H441" i="14" s="1"/>
  <c r="F442" i="14"/>
  <c r="H442" i="14" s="1"/>
  <c r="F443" i="14"/>
  <c r="H443" i="14" s="1"/>
  <c r="F444" i="14"/>
  <c r="H444" i="14" s="1"/>
  <c r="F445" i="14"/>
  <c r="F446" i="14"/>
  <c r="H446" i="14" s="1"/>
  <c r="F447" i="14"/>
  <c r="F448" i="14"/>
  <c r="H448" i="14" s="1"/>
  <c r="F449" i="14"/>
  <c r="H449" i="14" s="1"/>
  <c r="F450" i="14"/>
  <c r="H450" i="14" s="1"/>
  <c r="F451" i="14"/>
  <c r="H451" i="14" s="1"/>
  <c r="F452" i="14"/>
  <c r="H452" i="14" s="1"/>
  <c r="F453" i="14"/>
  <c r="F454" i="14"/>
  <c r="H454" i="14" s="1"/>
  <c r="F455" i="14"/>
  <c r="F456" i="14"/>
  <c r="H456" i="14" s="1"/>
  <c r="F457" i="14"/>
  <c r="H457" i="14" s="1"/>
  <c r="F458" i="14"/>
  <c r="H458" i="14" s="1"/>
  <c r="F459" i="14"/>
  <c r="G459" i="14" s="1"/>
  <c r="F460" i="14"/>
  <c r="H460" i="14" s="1"/>
  <c r="F461" i="14"/>
  <c r="F462" i="14"/>
  <c r="H462" i="14" s="1"/>
  <c r="F463" i="14"/>
  <c r="F464" i="14"/>
  <c r="H464" i="14" s="1"/>
  <c r="F465" i="14"/>
  <c r="H465" i="14" s="1"/>
  <c r="F466" i="14"/>
  <c r="F467" i="14"/>
  <c r="H467" i="14" s="1"/>
  <c r="F468" i="14"/>
  <c r="H468" i="14" s="1"/>
  <c r="F469" i="14"/>
  <c r="F470" i="14"/>
  <c r="H470" i="14" s="1"/>
  <c r="F471" i="14"/>
  <c r="F472" i="14"/>
  <c r="H472" i="14" s="1"/>
  <c r="F473" i="14"/>
  <c r="H473" i="14" s="1"/>
  <c r="F474" i="14"/>
  <c r="H474" i="14" s="1"/>
  <c r="F475" i="14"/>
  <c r="H475" i="14" s="1"/>
  <c r="F476" i="14"/>
  <c r="G476" i="14" s="1"/>
  <c r="F477" i="14"/>
  <c r="F478" i="14"/>
  <c r="G478" i="14" s="1"/>
  <c r="F479" i="14"/>
  <c r="F480" i="14"/>
  <c r="H480" i="14" s="1"/>
  <c r="F481" i="14"/>
  <c r="H481" i="14" s="1"/>
  <c r="F482" i="14"/>
  <c r="H482" i="14" s="1"/>
  <c r="F483" i="14"/>
  <c r="H483" i="14" s="1"/>
  <c r="F484" i="14"/>
  <c r="H484" i="14" s="1"/>
  <c r="F485" i="14"/>
  <c r="F486" i="14"/>
  <c r="H486" i="14" s="1"/>
  <c r="F487" i="14"/>
  <c r="F488" i="14"/>
  <c r="H488" i="14" s="1"/>
  <c r="F489" i="14"/>
  <c r="H489" i="14" s="1"/>
  <c r="F490" i="14"/>
  <c r="H490" i="14" s="1"/>
  <c r="F491" i="14"/>
  <c r="H491" i="14" s="1"/>
  <c r="F492" i="14"/>
  <c r="G492" i="14" s="1"/>
  <c r="F493" i="14"/>
  <c r="F494" i="14"/>
  <c r="G494" i="14" s="1"/>
  <c r="F495" i="14"/>
  <c r="F496" i="14"/>
  <c r="H496" i="14" s="1"/>
  <c r="F497" i="14"/>
  <c r="H497" i="14" s="1"/>
  <c r="F498" i="14"/>
  <c r="H498" i="14" s="1"/>
  <c r="F499" i="14"/>
  <c r="G499" i="14" s="1"/>
  <c r="F500" i="14"/>
  <c r="H500" i="14" s="1"/>
  <c r="F501" i="14"/>
  <c r="F502" i="14"/>
  <c r="H502" i="14" s="1"/>
  <c r="F503" i="14"/>
  <c r="F504" i="14"/>
  <c r="H504" i="14" s="1"/>
  <c r="F505" i="14"/>
  <c r="H505" i="14" s="1"/>
  <c r="F506" i="14"/>
  <c r="H506" i="14" s="1"/>
  <c r="C69" i="14" l="1"/>
  <c r="C85" i="14" s="1"/>
  <c r="C62" i="14"/>
  <c r="J47" i="11" s="1"/>
  <c r="F7" i="14"/>
  <c r="G7" i="14" s="1"/>
  <c r="H392" i="14"/>
  <c r="G392" i="14"/>
  <c r="H142" i="14"/>
  <c r="G142" i="14"/>
  <c r="H14" i="14"/>
  <c r="G14" i="14"/>
  <c r="H350" i="14"/>
  <c r="G350" i="14"/>
  <c r="H100" i="14"/>
  <c r="G100" i="14"/>
  <c r="G466" i="14"/>
  <c r="H466" i="14"/>
  <c r="H249" i="14"/>
  <c r="G249" i="14"/>
  <c r="H185" i="14"/>
  <c r="G185" i="14"/>
  <c r="H57" i="14"/>
  <c r="G57" i="14"/>
  <c r="G489" i="14"/>
  <c r="I489" i="14" s="1"/>
  <c r="G457" i="14"/>
  <c r="I457" i="14" s="1"/>
  <c r="G426" i="14"/>
  <c r="I426" i="14" s="1"/>
  <c r="G384" i="14"/>
  <c r="I384" i="14" s="1"/>
  <c r="G342" i="14"/>
  <c r="I342" i="14" s="1"/>
  <c r="G299" i="14"/>
  <c r="I299" i="14" s="1"/>
  <c r="G238" i="14"/>
  <c r="I238" i="14" s="1"/>
  <c r="G180" i="14"/>
  <c r="I180" i="14" s="1"/>
  <c r="G137" i="14"/>
  <c r="I137" i="14" s="1"/>
  <c r="G94" i="14"/>
  <c r="I94" i="14" s="1"/>
  <c r="G52" i="14"/>
  <c r="I52" i="14" s="1"/>
  <c r="G9" i="14"/>
  <c r="I9" i="14" s="1"/>
  <c r="H459" i="14"/>
  <c r="I459" i="14" s="1"/>
  <c r="H302" i="14"/>
  <c r="I302" i="14" s="1"/>
  <c r="H116" i="14"/>
  <c r="I116" i="14" s="1"/>
  <c r="G427" i="14"/>
  <c r="I427" i="14" s="1"/>
  <c r="H323" i="14"/>
  <c r="I323" i="14" s="1"/>
  <c r="G483" i="14"/>
  <c r="I483" i="14" s="1"/>
  <c r="G451" i="14"/>
  <c r="I451" i="14" s="1"/>
  <c r="G424" i="14"/>
  <c r="I424" i="14" s="1"/>
  <c r="G382" i="14"/>
  <c r="I382" i="14" s="1"/>
  <c r="G339" i="14"/>
  <c r="I339" i="14" s="1"/>
  <c r="G296" i="14"/>
  <c r="I296" i="14" s="1"/>
  <c r="G233" i="14"/>
  <c r="I233" i="14" s="1"/>
  <c r="G174" i="14"/>
  <c r="I174" i="14" s="1"/>
  <c r="G132" i="14"/>
  <c r="I132" i="14" s="1"/>
  <c r="G89" i="14"/>
  <c r="I89" i="14" s="1"/>
  <c r="G46" i="14"/>
  <c r="I46" i="14" s="1"/>
  <c r="H438" i="14"/>
  <c r="I438" i="14" s="1"/>
  <c r="H291" i="14"/>
  <c r="I291" i="14" s="1"/>
  <c r="H115" i="14"/>
  <c r="I115" i="14" s="1"/>
  <c r="G307" i="14"/>
  <c r="I307" i="14" s="1"/>
  <c r="G481" i="14"/>
  <c r="I481" i="14" s="1"/>
  <c r="G449" i="14"/>
  <c r="I449" i="14" s="1"/>
  <c r="G416" i="14"/>
  <c r="I416" i="14" s="1"/>
  <c r="G374" i="14"/>
  <c r="I374" i="14" s="1"/>
  <c r="G331" i="14"/>
  <c r="I331" i="14" s="1"/>
  <c r="G286" i="14"/>
  <c r="I286" i="14" s="1"/>
  <c r="G222" i="14"/>
  <c r="I222" i="14" s="1"/>
  <c r="G169" i="14"/>
  <c r="I169" i="14" s="1"/>
  <c r="G126" i="14"/>
  <c r="I126" i="14" s="1"/>
  <c r="G84" i="14"/>
  <c r="I84" i="14" s="1"/>
  <c r="G41" i="14"/>
  <c r="I41" i="14" s="1"/>
  <c r="H499" i="14"/>
  <c r="I499" i="14" s="1"/>
  <c r="H395" i="14"/>
  <c r="I395" i="14" s="1"/>
  <c r="H270" i="14"/>
  <c r="I270" i="14" s="1"/>
  <c r="H99" i="14"/>
  <c r="I99" i="14" s="1"/>
  <c r="G475" i="14"/>
  <c r="I475" i="14" s="1"/>
  <c r="G443" i="14"/>
  <c r="I443" i="14" s="1"/>
  <c r="G414" i="14"/>
  <c r="I414" i="14" s="1"/>
  <c r="G371" i="14"/>
  <c r="I371" i="14" s="1"/>
  <c r="G328" i="14"/>
  <c r="I328" i="14" s="1"/>
  <c r="G281" i="14"/>
  <c r="I281" i="14" s="1"/>
  <c r="G217" i="14"/>
  <c r="I217" i="14" s="1"/>
  <c r="G164" i="14"/>
  <c r="I164" i="14" s="1"/>
  <c r="G121" i="14"/>
  <c r="I121" i="14" s="1"/>
  <c r="G78" i="14"/>
  <c r="I78" i="14" s="1"/>
  <c r="G36" i="14"/>
  <c r="I36" i="14" s="1"/>
  <c r="H494" i="14"/>
  <c r="I494" i="14" s="1"/>
  <c r="H387" i="14"/>
  <c r="I387" i="14" s="1"/>
  <c r="H259" i="14"/>
  <c r="I259" i="14" s="1"/>
  <c r="H64" i="14"/>
  <c r="I64" i="14" s="1"/>
  <c r="G505" i="14"/>
  <c r="I505" i="14" s="1"/>
  <c r="G473" i="14"/>
  <c r="I473" i="14" s="1"/>
  <c r="G441" i="14"/>
  <c r="I441" i="14" s="1"/>
  <c r="G406" i="14"/>
  <c r="I406" i="14" s="1"/>
  <c r="G363" i="14"/>
  <c r="I363" i="14" s="1"/>
  <c r="G320" i="14"/>
  <c r="I320" i="14" s="1"/>
  <c r="G206" i="14"/>
  <c r="I206" i="14" s="1"/>
  <c r="G158" i="14"/>
  <c r="I158" i="14" s="1"/>
  <c r="G73" i="14"/>
  <c r="I73" i="14" s="1"/>
  <c r="G30" i="14"/>
  <c r="I30" i="14" s="1"/>
  <c r="H366" i="14"/>
  <c r="I366" i="14" s="1"/>
  <c r="H48" i="14"/>
  <c r="I48" i="14" s="1"/>
  <c r="H195" i="14"/>
  <c r="I195" i="14" s="1"/>
  <c r="G467" i="14"/>
  <c r="I467" i="14" s="1"/>
  <c r="G435" i="14"/>
  <c r="I435" i="14" s="1"/>
  <c r="G403" i="14"/>
  <c r="I403" i="14" s="1"/>
  <c r="G360" i="14"/>
  <c r="I360" i="14" s="1"/>
  <c r="G318" i="14"/>
  <c r="I318" i="14" s="1"/>
  <c r="G265" i="14"/>
  <c r="I265" i="14" s="1"/>
  <c r="G201" i="14"/>
  <c r="I201" i="14" s="1"/>
  <c r="G153" i="14"/>
  <c r="I153" i="14" s="1"/>
  <c r="G110" i="14"/>
  <c r="I110" i="14" s="1"/>
  <c r="G68" i="14"/>
  <c r="I68" i="14" s="1"/>
  <c r="G25" i="14"/>
  <c r="I25" i="14" s="1"/>
  <c r="H478" i="14"/>
  <c r="I478" i="14" s="1"/>
  <c r="H355" i="14"/>
  <c r="I355" i="14" s="1"/>
  <c r="H227" i="14"/>
  <c r="I227" i="14" s="1"/>
  <c r="H12" i="14"/>
  <c r="I12" i="14" s="1"/>
  <c r="G491" i="14"/>
  <c r="I491" i="14" s="1"/>
  <c r="G497" i="14"/>
  <c r="I497" i="14" s="1"/>
  <c r="G465" i="14"/>
  <c r="I465" i="14" s="1"/>
  <c r="G433" i="14"/>
  <c r="I433" i="14" s="1"/>
  <c r="G352" i="14"/>
  <c r="I352" i="14" s="1"/>
  <c r="G310" i="14"/>
  <c r="I310" i="14" s="1"/>
  <c r="G254" i="14"/>
  <c r="I254" i="14" s="1"/>
  <c r="G190" i="14"/>
  <c r="I190" i="14" s="1"/>
  <c r="G148" i="14"/>
  <c r="I148" i="14" s="1"/>
  <c r="G105" i="14"/>
  <c r="I105" i="14" s="1"/>
  <c r="G62" i="14"/>
  <c r="I62" i="14" s="1"/>
  <c r="G20" i="14"/>
  <c r="I20" i="14" s="1"/>
  <c r="H334" i="14"/>
  <c r="I334" i="14" s="1"/>
  <c r="H495" i="14"/>
  <c r="G495" i="14"/>
  <c r="H479" i="14"/>
  <c r="G479" i="14"/>
  <c r="G463" i="14"/>
  <c r="H463" i="14"/>
  <c r="H447" i="14"/>
  <c r="G447" i="14"/>
  <c r="H423" i="14"/>
  <c r="G423" i="14"/>
  <c r="H399" i="14"/>
  <c r="G399" i="14"/>
  <c r="H383" i="14"/>
  <c r="G383" i="14"/>
  <c r="H343" i="14"/>
  <c r="G343" i="14"/>
  <c r="H207" i="14"/>
  <c r="G207" i="14"/>
  <c r="H503" i="14"/>
  <c r="G503" i="14"/>
  <c r="H487" i="14"/>
  <c r="G487" i="14"/>
  <c r="H471" i="14"/>
  <c r="G471" i="14"/>
  <c r="H455" i="14"/>
  <c r="G455" i="14"/>
  <c r="H439" i="14"/>
  <c r="G439" i="14"/>
  <c r="H431" i="14"/>
  <c r="G431" i="14"/>
  <c r="H415" i="14"/>
  <c r="G415" i="14"/>
  <c r="G407" i="14"/>
  <c r="H407" i="14"/>
  <c r="G391" i="14"/>
  <c r="H391" i="14"/>
  <c r="H375" i="14"/>
  <c r="G375" i="14"/>
  <c r="H367" i="14"/>
  <c r="G367" i="14"/>
  <c r="H359" i="14"/>
  <c r="G359" i="14"/>
  <c r="H351" i="14"/>
  <c r="G351" i="14"/>
  <c r="H335" i="14"/>
  <c r="G335" i="14"/>
  <c r="H327" i="14"/>
  <c r="G327" i="14"/>
  <c r="H319" i="14"/>
  <c r="G319" i="14"/>
  <c r="H311" i="14"/>
  <c r="G311" i="14"/>
  <c r="H303" i="14"/>
  <c r="G303" i="14"/>
  <c r="H295" i="14"/>
  <c r="G295" i="14"/>
  <c r="H287" i="14"/>
  <c r="G287" i="14"/>
  <c r="H279" i="14"/>
  <c r="G279" i="14"/>
  <c r="H271" i="14"/>
  <c r="G271" i="14"/>
  <c r="H263" i="14"/>
  <c r="G263" i="14"/>
  <c r="H255" i="14"/>
  <c r="G255" i="14"/>
  <c r="H247" i="14"/>
  <c r="G247" i="14"/>
  <c r="H239" i="14"/>
  <c r="G239" i="14"/>
  <c r="H231" i="14"/>
  <c r="G231" i="14"/>
  <c r="H223" i="14"/>
  <c r="G223" i="14"/>
  <c r="H215" i="14"/>
  <c r="G215" i="14"/>
  <c r="H199" i="14"/>
  <c r="G199" i="14"/>
  <c r="H191" i="14"/>
  <c r="G191" i="14"/>
  <c r="H183" i="14"/>
  <c r="G183" i="14"/>
  <c r="H175" i="14"/>
  <c r="G175" i="14"/>
  <c r="H167" i="14"/>
  <c r="G167" i="14"/>
  <c r="H159" i="14"/>
  <c r="G159" i="14"/>
  <c r="H151" i="14"/>
  <c r="G151" i="14"/>
  <c r="H143" i="14"/>
  <c r="G143" i="14"/>
  <c r="H501" i="14"/>
  <c r="G501" i="14"/>
  <c r="H493" i="14"/>
  <c r="G493" i="14"/>
  <c r="H485" i="14"/>
  <c r="G485" i="14"/>
  <c r="H477" i="14"/>
  <c r="G477" i="14"/>
  <c r="H469" i="14"/>
  <c r="G469" i="14"/>
  <c r="H461" i="14"/>
  <c r="G461" i="14"/>
  <c r="G453" i="14"/>
  <c r="H453" i="14"/>
  <c r="G445" i="14"/>
  <c r="H445" i="14"/>
  <c r="H437" i="14"/>
  <c r="G437" i="14"/>
  <c r="H429" i="14"/>
  <c r="G429" i="14"/>
  <c r="G421" i="14"/>
  <c r="H421" i="14"/>
  <c r="G413" i="14"/>
  <c r="H413" i="14"/>
  <c r="G405" i="14"/>
  <c r="H405" i="14"/>
  <c r="G397" i="14"/>
  <c r="H397" i="14"/>
  <c r="H389" i="14"/>
  <c r="G389" i="14"/>
  <c r="G381" i="14"/>
  <c r="H381" i="14"/>
  <c r="H373" i="14"/>
  <c r="G373" i="14"/>
  <c r="G365" i="14"/>
  <c r="H365" i="14"/>
  <c r="H357" i="14"/>
  <c r="G357" i="14"/>
  <c r="G349" i="14"/>
  <c r="H349" i="14"/>
  <c r="H341" i="14"/>
  <c r="G341" i="14"/>
  <c r="G333" i="14"/>
  <c r="H333" i="14"/>
  <c r="H325" i="14"/>
  <c r="G325" i="14"/>
  <c r="G317" i="14"/>
  <c r="H317" i="14"/>
  <c r="H309" i="14"/>
  <c r="G309" i="14"/>
  <c r="G301" i="14"/>
  <c r="H301" i="14"/>
  <c r="H293" i="14"/>
  <c r="G293" i="14"/>
  <c r="G285" i="14"/>
  <c r="H285" i="14"/>
  <c r="H277" i="14"/>
  <c r="G277" i="14"/>
  <c r="G269" i="14"/>
  <c r="H269" i="14"/>
  <c r="H261" i="14"/>
  <c r="G261" i="14"/>
  <c r="G253" i="14"/>
  <c r="H253" i="14"/>
  <c r="H245" i="14"/>
  <c r="G245" i="14"/>
  <c r="G237" i="14"/>
  <c r="H237" i="14"/>
  <c r="H229" i="14"/>
  <c r="G229" i="14"/>
  <c r="G221" i="14"/>
  <c r="H221" i="14"/>
  <c r="H213" i="14"/>
  <c r="G213" i="14"/>
  <c r="G205" i="14"/>
  <c r="H205" i="14"/>
  <c r="H197" i="14"/>
  <c r="G197" i="14"/>
  <c r="G189" i="14"/>
  <c r="H189" i="14"/>
  <c r="H181" i="14"/>
  <c r="G181" i="14"/>
  <c r="H173" i="14"/>
  <c r="G173" i="14"/>
  <c r="G165" i="14"/>
  <c r="H165" i="14"/>
  <c r="G157" i="14"/>
  <c r="H157" i="14"/>
  <c r="G149" i="14"/>
  <c r="H149" i="14"/>
  <c r="G141" i="14"/>
  <c r="H141" i="14"/>
  <c r="H133" i="14"/>
  <c r="G133" i="14"/>
  <c r="H125" i="14"/>
  <c r="G125" i="14"/>
  <c r="H117" i="14"/>
  <c r="G117" i="14"/>
  <c r="H109" i="14"/>
  <c r="G109" i="14"/>
  <c r="H101" i="14"/>
  <c r="G101" i="14"/>
  <c r="H93" i="14"/>
  <c r="G93" i="14"/>
  <c r="H85" i="14"/>
  <c r="G85" i="14"/>
  <c r="H77" i="14"/>
  <c r="G77" i="14"/>
  <c r="H69" i="14"/>
  <c r="G69" i="14"/>
  <c r="H61" i="14"/>
  <c r="G61" i="14"/>
  <c r="H53" i="14"/>
  <c r="G53" i="14"/>
  <c r="H45" i="14"/>
  <c r="G45" i="14"/>
  <c r="G37" i="14"/>
  <c r="H37" i="14"/>
  <c r="G29" i="14"/>
  <c r="H29" i="14"/>
  <c r="G21" i="14"/>
  <c r="H21" i="14"/>
  <c r="G13" i="14"/>
  <c r="H13" i="14"/>
  <c r="G506" i="14"/>
  <c r="I506" i="14" s="1"/>
  <c r="G498" i="14"/>
  <c r="I498" i="14" s="1"/>
  <c r="G490" i="14"/>
  <c r="I490" i="14" s="1"/>
  <c r="G482" i="14"/>
  <c r="I482" i="14" s="1"/>
  <c r="G474" i="14"/>
  <c r="I474" i="14" s="1"/>
  <c r="G458" i="14"/>
  <c r="I458" i="14" s="1"/>
  <c r="G450" i="14"/>
  <c r="I450" i="14" s="1"/>
  <c r="G442" i="14"/>
  <c r="I442" i="14" s="1"/>
  <c r="G434" i="14"/>
  <c r="I434" i="14" s="1"/>
  <c r="G425" i="14"/>
  <c r="I425" i="14" s="1"/>
  <c r="G404" i="14"/>
  <c r="I404" i="14" s="1"/>
  <c r="G393" i="14"/>
  <c r="I393" i="14" s="1"/>
  <c r="G372" i="14"/>
  <c r="I372" i="14" s="1"/>
  <c r="G361" i="14"/>
  <c r="I361" i="14" s="1"/>
  <c r="G340" i="14"/>
  <c r="I340" i="14" s="1"/>
  <c r="G329" i="14"/>
  <c r="I329" i="14" s="1"/>
  <c r="G308" i="14"/>
  <c r="I308" i="14" s="1"/>
  <c r="G297" i="14"/>
  <c r="I297" i="14" s="1"/>
  <c r="G284" i="14"/>
  <c r="I284" i="14" s="1"/>
  <c r="G268" i="14"/>
  <c r="I268" i="14" s="1"/>
  <c r="G252" i="14"/>
  <c r="I252" i="14" s="1"/>
  <c r="G236" i="14"/>
  <c r="I236" i="14" s="1"/>
  <c r="G220" i="14"/>
  <c r="I220" i="14" s="1"/>
  <c r="G204" i="14"/>
  <c r="I204" i="14" s="1"/>
  <c r="G188" i="14"/>
  <c r="I188" i="14" s="1"/>
  <c r="G172" i="14"/>
  <c r="I172" i="14" s="1"/>
  <c r="G156" i="14"/>
  <c r="I156" i="14" s="1"/>
  <c r="G140" i="14"/>
  <c r="I140" i="14" s="1"/>
  <c r="G124" i="14"/>
  <c r="I124" i="14" s="1"/>
  <c r="G108" i="14"/>
  <c r="I108" i="14" s="1"/>
  <c r="G92" i="14"/>
  <c r="I92" i="14" s="1"/>
  <c r="G76" i="14"/>
  <c r="I76" i="14" s="1"/>
  <c r="G60" i="14"/>
  <c r="I60" i="14" s="1"/>
  <c r="G44" i="14"/>
  <c r="I44" i="14" s="1"/>
  <c r="G28" i="14"/>
  <c r="I28" i="14" s="1"/>
  <c r="H264" i="14"/>
  <c r="I264" i="14" s="1"/>
  <c r="H232" i="14"/>
  <c r="I232" i="14" s="1"/>
  <c r="H200" i="14"/>
  <c r="I200" i="14" s="1"/>
  <c r="H107" i="14"/>
  <c r="I107" i="14" s="1"/>
  <c r="H56" i="14"/>
  <c r="I56" i="14" s="1"/>
  <c r="G504" i="14"/>
  <c r="I504" i="14" s="1"/>
  <c r="G496" i="14"/>
  <c r="I496" i="14" s="1"/>
  <c r="G488" i="14"/>
  <c r="I488" i="14" s="1"/>
  <c r="G480" i="14"/>
  <c r="I480" i="14" s="1"/>
  <c r="G472" i="14"/>
  <c r="I472" i="14" s="1"/>
  <c r="G464" i="14"/>
  <c r="I464" i="14" s="1"/>
  <c r="G456" i="14"/>
  <c r="I456" i="14" s="1"/>
  <c r="G448" i="14"/>
  <c r="I448" i="14" s="1"/>
  <c r="G440" i="14"/>
  <c r="I440" i="14" s="1"/>
  <c r="G432" i="14"/>
  <c r="I432" i="14" s="1"/>
  <c r="G412" i="14"/>
  <c r="I412" i="14" s="1"/>
  <c r="G401" i="14"/>
  <c r="I401" i="14" s="1"/>
  <c r="G380" i="14"/>
  <c r="I380" i="14" s="1"/>
  <c r="G369" i="14"/>
  <c r="I369" i="14" s="1"/>
  <c r="G348" i="14"/>
  <c r="I348" i="14" s="1"/>
  <c r="G337" i="14"/>
  <c r="I337" i="14" s="1"/>
  <c r="G316" i="14"/>
  <c r="I316" i="14" s="1"/>
  <c r="G305" i="14"/>
  <c r="I305" i="14" s="1"/>
  <c r="G135" i="14"/>
  <c r="I135" i="14" s="1"/>
  <c r="G119" i="14"/>
  <c r="I119" i="14" s="1"/>
  <c r="G103" i="14"/>
  <c r="I103" i="14" s="1"/>
  <c r="G87" i="14"/>
  <c r="I87" i="14" s="1"/>
  <c r="G71" i="14"/>
  <c r="I71" i="14" s="1"/>
  <c r="G55" i="14"/>
  <c r="I55" i="14" s="1"/>
  <c r="G39" i="14"/>
  <c r="I39" i="14" s="1"/>
  <c r="G23" i="14"/>
  <c r="I23" i="14" s="1"/>
  <c r="H492" i="14"/>
  <c r="I492" i="14" s="1"/>
  <c r="H476" i="14"/>
  <c r="I476" i="14" s="1"/>
  <c r="H408" i="14"/>
  <c r="I408" i="14" s="1"/>
  <c r="H91" i="14"/>
  <c r="I91" i="14" s="1"/>
  <c r="H40" i="14"/>
  <c r="I40" i="14" s="1"/>
  <c r="G283" i="14"/>
  <c r="H283" i="14"/>
  <c r="G267" i="14"/>
  <c r="H267" i="14"/>
  <c r="G251" i="14"/>
  <c r="H251" i="14"/>
  <c r="G235" i="14"/>
  <c r="H235" i="14"/>
  <c r="G219" i="14"/>
  <c r="H219" i="14"/>
  <c r="G203" i="14"/>
  <c r="H203" i="14"/>
  <c r="G187" i="14"/>
  <c r="H187" i="14"/>
  <c r="H179" i="14"/>
  <c r="G179" i="14"/>
  <c r="H171" i="14"/>
  <c r="G171" i="14"/>
  <c r="G163" i="14"/>
  <c r="H163" i="14"/>
  <c r="H155" i="14"/>
  <c r="G155" i="14"/>
  <c r="H147" i="14"/>
  <c r="G147" i="14"/>
  <c r="H139" i="14"/>
  <c r="G139" i="14"/>
  <c r="H131" i="14"/>
  <c r="G131" i="14"/>
  <c r="H123" i="14"/>
  <c r="G123" i="14"/>
  <c r="H83" i="14"/>
  <c r="G83" i="14"/>
  <c r="H75" i="14"/>
  <c r="G75" i="14"/>
  <c r="H67" i="14"/>
  <c r="G67" i="14"/>
  <c r="H59" i="14"/>
  <c r="G59" i="14"/>
  <c r="H51" i="14"/>
  <c r="G51" i="14"/>
  <c r="H43" i="14"/>
  <c r="G43" i="14"/>
  <c r="G35" i="14"/>
  <c r="H35" i="14"/>
  <c r="H27" i="14"/>
  <c r="G27" i="14"/>
  <c r="H19" i="14"/>
  <c r="G19" i="14"/>
  <c r="H11" i="14"/>
  <c r="G11" i="14"/>
  <c r="G422" i="14"/>
  <c r="I422" i="14" s="1"/>
  <c r="G411" i="14"/>
  <c r="I411" i="14" s="1"/>
  <c r="G400" i="14"/>
  <c r="I400" i="14" s="1"/>
  <c r="G390" i="14"/>
  <c r="I390" i="14" s="1"/>
  <c r="G379" i="14"/>
  <c r="I379" i="14" s="1"/>
  <c r="G368" i="14"/>
  <c r="I368" i="14" s="1"/>
  <c r="G358" i="14"/>
  <c r="I358" i="14" s="1"/>
  <c r="G347" i="14"/>
  <c r="I347" i="14" s="1"/>
  <c r="G336" i="14"/>
  <c r="I336" i="14" s="1"/>
  <c r="G326" i="14"/>
  <c r="I326" i="14" s="1"/>
  <c r="G315" i="14"/>
  <c r="I315" i="14" s="1"/>
  <c r="G304" i="14"/>
  <c r="I304" i="14" s="1"/>
  <c r="G294" i="14"/>
  <c r="I294" i="14" s="1"/>
  <c r="G278" i="14"/>
  <c r="I278" i="14" s="1"/>
  <c r="G262" i="14"/>
  <c r="I262" i="14" s="1"/>
  <c r="G246" i="14"/>
  <c r="I246" i="14" s="1"/>
  <c r="G230" i="14"/>
  <c r="I230" i="14" s="1"/>
  <c r="G214" i="14"/>
  <c r="I214" i="14" s="1"/>
  <c r="G198" i="14"/>
  <c r="I198" i="14" s="1"/>
  <c r="G182" i="14"/>
  <c r="I182" i="14" s="1"/>
  <c r="G166" i="14"/>
  <c r="I166" i="14" s="1"/>
  <c r="G150" i="14"/>
  <c r="I150" i="14" s="1"/>
  <c r="G134" i="14"/>
  <c r="I134" i="14" s="1"/>
  <c r="G118" i="14"/>
  <c r="I118" i="14" s="1"/>
  <c r="G102" i="14"/>
  <c r="I102" i="14" s="1"/>
  <c r="G86" i="14"/>
  <c r="I86" i="14" s="1"/>
  <c r="G70" i="14"/>
  <c r="I70" i="14" s="1"/>
  <c r="G54" i="14"/>
  <c r="I54" i="14" s="1"/>
  <c r="G38" i="14"/>
  <c r="I38" i="14" s="1"/>
  <c r="G22" i="14"/>
  <c r="I22" i="14" s="1"/>
  <c r="H90" i="14"/>
  <c r="I90" i="14" s="1"/>
  <c r="H418" i="14"/>
  <c r="G418" i="14"/>
  <c r="H410" i="14"/>
  <c r="G410" i="14"/>
  <c r="H402" i="14"/>
  <c r="G402" i="14"/>
  <c r="H394" i="14"/>
  <c r="G394" i="14"/>
  <c r="H386" i="14"/>
  <c r="G386" i="14"/>
  <c r="H378" i="14"/>
  <c r="G378" i="14"/>
  <c r="H370" i="14"/>
  <c r="G370" i="14"/>
  <c r="H362" i="14"/>
  <c r="G362" i="14"/>
  <c r="H354" i="14"/>
  <c r="G354" i="14"/>
  <c r="H346" i="14"/>
  <c r="G346" i="14"/>
  <c r="H338" i="14"/>
  <c r="G338" i="14"/>
  <c r="H330" i="14"/>
  <c r="G330" i="14"/>
  <c r="H322" i="14"/>
  <c r="G322" i="14"/>
  <c r="H314" i="14"/>
  <c r="G314" i="14"/>
  <c r="H306" i="14"/>
  <c r="G306" i="14"/>
  <c r="H298" i="14"/>
  <c r="G298" i="14"/>
  <c r="H290" i="14"/>
  <c r="G290" i="14"/>
  <c r="H282" i="14"/>
  <c r="G282" i="14"/>
  <c r="H274" i="14"/>
  <c r="G274" i="14"/>
  <c r="H266" i="14"/>
  <c r="G266" i="14"/>
  <c r="H258" i="14"/>
  <c r="G258" i="14"/>
  <c r="H250" i="14"/>
  <c r="G250" i="14"/>
  <c r="H242" i="14"/>
  <c r="G242" i="14"/>
  <c r="H234" i="14"/>
  <c r="G234" i="14"/>
  <c r="H226" i="14"/>
  <c r="G226" i="14"/>
  <c r="H218" i="14"/>
  <c r="G218" i="14"/>
  <c r="H210" i="14"/>
  <c r="G210" i="14"/>
  <c r="H202" i="14"/>
  <c r="G202" i="14"/>
  <c r="H194" i="14"/>
  <c r="G194" i="14"/>
  <c r="H186" i="14"/>
  <c r="G186" i="14"/>
  <c r="H178" i="14"/>
  <c r="G178" i="14"/>
  <c r="H170" i="14"/>
  <c r="G170" i="14"/>
  <c r="H162" i="14"/>
  <c r="G162" i="14"/>
  <c r="H154" i="14"/>
  <c r="G154" i="14"/>
  <c r="H146" i="14"/>
  <c r="G146" i="14"/>
  <c r="G138" i="14"/>
  <c r="H138" i="14"/>
  <c r="G130" i="14"/>
  <c r="H130" i="14"/>
  <c r="H122" i="14"/>
  <c r="G122" i="14"/>
  <c r="H114" i="14"/>
  <c r="G114" i="14"/>
  <c r="H106" i="14"/>
  <c r="G106" i="14"/>
  <c r="H98" i="14"/>
  <c r="G98" i="14"/>
  <c r="H58" i="14"/>
  <c r="G58" i="14"/>
  <c r="H50" i="14"/>
  <c r="G50" i="14"/>
  <c r="H42" i="14"/>
  <c r="G42" i="14"/>
  <c r="H34" i="14"/>
  <c r="G34" i="14"/>
  <c r="H26" i="14"/>
  <c r="G26" i="14"/>
  <c r="H18" i="14"/>
  <c r="G18" i="14"/>
  <c r="G10" i="14"/>
  <c r="H10" i="14"/>
  <c r="G502" i="14"/>
  <c r="I502" i="14" s="1"/>
  <c r="G486" i="14"/>
  <c r="I486" i="14" s="1"/>
  <c r="G470" i="14"/>
  <c r="I470" i="14" s="1"/>
  <c r="G462" i="14"/>
  <c r="I462" i="14" s="1"/>
  <c r="G454" i="14"/>
  <c r="I454" i="14" s="1"/>
  <c r="G446" i="14"/>
  <c r="I446" i="14" s="1"/>
  <c r="G430" i="14"/>
  <c r="I430" i="14" s="1"/>
  <c r="G420" i="14"/>
  <c r="I420" i="14" s="1"/>
  <c r="G409" i="14"/>
  <c r="I409" i="14" s="1"/>
  <c r="G388" i="14"/>
  <c r="I388" i="14" s="1"/>
  <c r="G377" i="14"/>
  <c r="I377" i="14" s="1"/>
  <c r="G356" i="14"/>
  <c r="I356" i="14" s="1"/>
  <c r="G345" i="14"/>
  <c r="I345" i="14" s="1"/>
  <c r="G324" i="14"/>
  <c r="I324" i="14" s="1"/>
  <c r="G313" i="14"/>
  <c r="I313" i="14" s="1"/>
  <c r="G292" i="14"/>
  <c r="I292" i="14" s="1"/>
  <c r="G276" i="14"/>
  <c r="I276" i="14" s="1"/>
  <c r="G260" i="14"/>
  <c r="I260" i="14" s="1"/>
  <c r="G244" i="14"/>
  <c r="I244" i="14" s="1"/>
  <c r="G228" i="14"/>
  <c r="I228" i="14" s="1"/>
  <c r="G212" i="14"/>
  <c r="I212" i="14" s="1"/>
  <c r="G196" i="14"/>
  <c r="I196" i="14" s="1"/>
  <c r="H376" i="14"/>
  <c r="I376" i="14" s="1"/>
  <c r="H344" i="14"/>
  <c r="I344" i="14" s="1"/>
  <c r="H312" i="14"/>
  <c r="I312" i="14" s="1"/>
  <c r="H280" i="14"/>
  <c r="I280" i="14" s="1"/>
  <c r="H248" i="14"/>
  <c r="I248" i="14" s="1"/>
  <c r="H216" i="14"/>
  <c r="I216" i="14" s="1"/>
  <c r="H82" i="14"/>
  <c r="I82" i="14" s="1"/>
  <c r="G428" i="14"/>
  <c r="I428" i="14" s="1"/>
  <c r="G419" i="14"/>
  <c r="I419" i="14" s="1"/>
  <c r="G398" i="14"/>
  <c r="I398" i="14" s="1"/>
  <c r="G289" i="14"/>
  <c r="I289" i="14" s="1"/>
  <c r="G273" i="14"/>
  <c r="I273" i="14" s="1"/>
  <c r="G257" i="14"/>
  <c r="I257" i="14" s="1"/>
  <c r="G241" i="14"/>
  <c r="I241" i="14" s="1"/>
  <c r="G225" i="14"/>
  <c r="I225" i="14" s="1"/>
  <c r="G209" i="14"/>
  <c r="I209" i="14" s="1"/>
  <c r="G193" i="14"/>
  <c r="I193" i="14" s="1"/>
  <c r="G177" i="14"/>
  <c r="I177" i="14" s="1"/>
  <c r="G161" i="14"/>
  <c r="I161" i="14" s="1"/>
  <c r="G145" i="14"/>
  <c r="I145" i="14" s="1"/>
  <c r="G129" i="14"/>
  <c r="I129" i="14" s="1"/>
  <c r="G113" i="14"/>
  <c r="I113" i="14" s="1"/>
  <c r="G97" i="14"/>
  <c r="I97" i="14" s="1"/>
  <c r="G81" i="14"/>
  <c r="I81" i="14" s="1"/>
  <c r="G65" i="14"/>
  <c r="I65" i="14" s="1"/>
  <c r="G49" i="14"/>
  <c r="I49" i="14" s="1"/>
  <c r="G33" i="14"/>
  <c r="I33" i="14" s="1"/>
  <c r="G17" i="14"/>
  <c r="I17" i="14" s="1"/>
  <c r="H275" i="14"/>
  <c r="I275" i="14" s="1"/>
  <c r="H243" i="14"/>
  <c r="I243" i="14" s="1"/>
  <c r="H211" i="14"/>
  <c r="I211" i="14" s="1"/>
  <c r="H176" i="14"/>
  <c r="I176" i="14" s="1"/>
  <c r="H74" i="14"/>
  <c r="I74" i="14" s="1"/>
  <c r="H288" i="14"/>
  <c r="G288" i="14"/>
  <c r="H272" i="14"/>
  <c r="G272" i="14"/>
  <c r="H256" i="14"/>
  <c r="G256" i="14"/>
  <c r="H240" i="14"/>
  <c r="G240" i="14"/>
  <c r="H224" i="14"/>
  <c r="G224" i="14"/>
  <c r="H208" i="14"/>
  <c r="G208" i="14"/>
  <c r="H192" i="14"/>
  <c r="G192" i="14"/>
  <c r="H184" i="14"/>
  <c r="G184" i="14"/>
  <c r="H160" i="14"/>
  <c r="G160" i="14"/>
  <c r="H152" i="14"/>
  <c r="G152" i="14"/>
  <c r="H144" i="14"/>
  <c r="G144" i="14"/>
  <c r="H136" i="14"/>
  <c r="G136" i="14"/>
  <c r="G128" i="14"/>
  <c r="H128" i="14"/>
  <c r="H120" i="14"/>
  <c r="G120" i="14"/>
  <c r="G112" i="14"/>
  <c r="H112" i="14"/>
  <c r="G104" i="14"/>
  <c r="H104" i="14"/>
  <c r="H96" i="14"/>
  <c r="G96" i="14"/>
  <c r="H88" i="14"/>
  <c r="G88" i="14"/>
  <c r="H80" i="14"/>
  <c r="G80" i="14"/>
  <c r="H72" i="14"/>
  <c r="G72" i="14"/>
  <c r="H32" i="14"/>
  <c r="G32" i="14"/>
  <c r="H24" i="14"/>
  <c r="G24" i="14"/>
  <c r="H16" i="14"/>
  <c r="G16" i="14"/>
  <c r="H8" i="14"/>
  <c r="G8" i="14"/>
  <c r="G500" i="14"/>
  <c r="I500" i="14" s="1"/>
  <c r="G484" i="14"/>
  <c r="I484" i="14" s="1"/>
  <c r="G468" i="14"/>
  <c r="I468" i="14" s="1"/>
  <c r="G460" i="14"/>
  <c r="I460" i="14" s="1"/>
  <c r="G452" i="14"/>
  <c r="I452" i="14" s="1"/>
  <c r="G444" i="14"/>
  <c r="I444" i="14" s="1"/>
  <c r="G436" i="14"/>
  <c r="I436" i="14" s="1"/>
  <c r="G417" i="14"/>
  <c r="I417" i="14" s="1"/>
  <c r="G396" i="14"/>
  <c r="I396" i="14" s="1"/>
  <c r="G385" i="14"/>
  <c r="I385" i="14" s="1"/>
  <c r="G364" i="14"/>
  <c r="I364" i="14" s="1"/>
  <c r="G353" i="14"/>
  <c r="I353" i="14" s="1"/>
  <c r="G332" i="14"/>
  <c r="I332" i="14" s="1"/>
  <c r="G321" i="14"/>
  <c r="I321" i="14" s="1"/>
  <c r="G300" i="14"/>
  <c r="I300" i="14" s="1"/>
  <c r="G127" i="14"/>
  <c r="I127" i="14" s="1"/>
  <c r="G111" i="14"/>
  <c r="I111" i="14" s="1"/>
  <c r="G95" i="14"/>
  <c r="I95" i="14" s="1"/>
  <c r="G79" i="14"/>
  <c r="I79" i="14" s="1"/>
  <c r="G63" i="14"/>
  <c r="I63" i="14" s="1"/>
  <c r="G47" i="14"/>
  <c r="I47" i="14" s="1"/>
  <c r="G31" i="14"/>
  <c r="I31" i="14" s="1"/>
  <c r="G15" i="14"/>
  <c r="I15" i="14" s="1"/>
  <c r="H168" i="14"/>
  <c r="I168" i="14" s="1"/>
  <c r="H66" i="14"/>
  <c r="I66" i="14" s="1"/>
  <c r="J48" i="11" l="1"/>
  <c r="I466" i="14"/>
  <c r="I391" i="14"/>
  <c r="I350" i="14"/>
  <c r="I288" i="14"/>
  <c r="I61" i="14"/>
  <c r="I93" i="14"/>
  <c r="I125" i="14"/>
  <c r="I477" i="14"/>
  <c r="H7" i="14"/>
  <c r="I45" i="14"/>
  <c r="I77" i="14"/>
  <c r="I109" i="14"/>
  <c r="I173" i="14"/>
  <c r="I429" i="14"/>
  <c r="I461" i="14"/>
  <c r="I493" i="14"/>
  <c r="I249" i="14"/>
  <c r="I142" i="14"/>
  <c r="I57" i="14"/>
  <c r="I100" i="14"/>
  <c r="I208" i="14"/>
  <c r="I272" i="14"/>
  <c r="I18" i="14"/>
  <c r="I50" i="14"/>
  <c r="I14" i="14"/>
  <c r="I240" i="14"/>
  <c r="I37" i="14"/>
  <c r="I165" i="14"/>
  <c r="I421" i="14"/>
  <c r="I453" i="14"/>
  <c r="I223" i="14"/>
  <c r="I255" i="14"/>
  <c r="I287" i="14"/>
  <c r="I319" i="14"/>
  <c r="I359" i="14"/>
  <c r="I455" i="14"/>
  <c r="I207" i="14"/>
  <c r="I392" i="14"/>
  <c r="I24" i="14"/>
  <c r="I80" i="14"/>
  <c r="I144" i="14"/>
  <c r="I192" i="14"/>
  <c r="I106" i="14"/>
  <c r="I170" i="14"/>
  <c r="I202" i="14"/>
  <c r="I234" i="14"/>
  <c r="I266" i="14"/>
  <c r="I298" i="14"/>
  <c r="I330" i="14"/>
  <c r="I362" i="14"/>
  <c r="I394" i="14"/>
  <c r="I67" i="14"/>
  <c r="I185" i="14"/>
  <c r="I151" i="14"/>
  <c r="I183" i="14"/>
  <c r="I8" i="14"/>
  <c r="I96" i="14"/>
  <c r="I160" i="14"/>
  <c r="I122" i="14"/>
  <c r="I154" i="14"/>
  <c r="I186" i="14"/>
  <c r="I218" i="14"/>
  <c r="I250" i="14"/>
  <c r="I282" i="14"/>
  <c r="I314" i="14"/>
  <c r="I346" i="14"/>
  <c r="I378" i="14"/>
  <c r="I410" i="14"/>
  <c r="I19" i="14"/>
  <c r="I51" i="14"/>
  <c r="I83" i="14"/>
  <c r="I139" i="14"/>
  <c r="I171" i="14"/>
  <c r="I167" i="14"/>
  <c r="I199" i="14"/>
  <c r="I239" i="14"/>
  <c r="I271" i="14"/>
  <c r="I303" i="14"/>
  <c r="I335" i="14"/>
  <c r="I375" i="14"/>
  <c r="I431" i="14"/>
  <c r="I487" i="14"/>
  <c r="I383" i="14"/>
  <c r="I104" i="14"/>
  <c r="I187" i="14"/>
  <c r="I184" i="14"/>
  <c r="I224" i="14"/>
  <c r="I26" i="14"/>
  <c r="I58" i="14"/>
  <c r="I131" i="14"/>
  <c r="I53" i="14"/>
  <c r="I85" i="14"/>
  <c r="I117" i="14"/>
  <c r="I181" i="14"/>
  <c r="I213" i="14"/>
  <c r="I245" i="14"/>
  <c r="I277" i="14"/>
  <c r="I309" i="14"/>
  <c r="I341" i="14"/>
  <c r="I373" i="14"/>
  <c r="I437" i="14"/>
  <c r="I469" i="14"/>
  <c r="I501" i="14"/>
  <c r="I159" i="14"/>
  <c r="I191" i="14"/>
  <c r="I231" i="14"/>
  <c r="I263" i="14"/>
  <c r="I203" i="14"/>
  <c r="I32" i="14"/>
  <c r="I88" i="14"/>
  <c r="I120" i="14"/>
  <c r="I152" i="14"/>
  <c r="I98" i="14"/>
  <c r="I162" i="14"/>
  <c r="I194" i="14"/>
  <c r="I226" i="14"/>
  <c r="I258" i="14"/>
  <c r="I290" i="14"/>
  <c r="I322" i="14"/>
  <c r="I354" i="14"/>
  <c r="I386" i="14"/>
  <c r="I418" i="14"/>
  <c r="I27" i="14"/>
  <c r="I59" i="14"/>
  <c r="I256" i="14"/>
  <c r="I42" i="14"/>
  <c r="I147" i="14"/>
  <c r="I179" i="14"/>
  <c r="I35" i="14"/>
  <c r="I29" i="14"/>
  <c r="I157" i="14"/>
  <c r="I189" i="14"/>
  <c r="I221" i="14"/>
  <c r="I253" i="14"/>
  <c r="I285" i="14"/>
  <c r="I317" i="14"/>
  <c r="I349" i="14"/>
  <c r="I381" i="14"/>
  <c r="I413" i="14"/>
  <c r="I445" i="14"/>
  <c r="I112" i="14"/>
  <c r="I138" i="14"/>
  <c r="I219" i="14"/>
  <c r="I34" i="14"/>
  <c r="I114" i="14"/>
  <c r="I146" i="14"/>
  <c r="I178" i="14"/>
  <c r="I210" i="14"/>
  <c r="I242" i="14"/>
  <c r="I274" i="14"/>
  <c r="I306" i="14"/>
  <c r="I338" i="14"/>
  <c r="I370" i="14"/>
  <c r="I402" i="14"/>
  <c r="I11" i="14"/>
  <c r="I43" i="14"/>
  <c r="I75" i="14"/>
  <c r="I123" i="14"/>
  <c r="I155" i="14"/>
  <c r="I267" i="14"/>
  <c r="I69" i="14"/>
  <c r="I101" i="14"/>
  <c r="I133" i="14"/>
  <c r="I197" i="14"/>
  <c r="I229" i="14"/>
  <c r="I261" i="14"/>
  <c r="I293" i="14"/>
  <c r="I325" i="14"/>
  <c r="I357" i="14"/>
  <c r="I389" i="14"/>
  <c r="I485" i="14"/>
  <c r="I143" i="14"/>
  <c r="I175" i="14"/>
  <c r="I215" i="14"/>
  <c r="I247" i="14"/>
  <c r="I279" i="14"/>
  <c r="I311" i="14"/>
  <c r="I351" i="14"/>
  <c r="I439" i="14"/>
  <c r="I503" i="14"/>
  <c r="I343" i="14"/>
  <c r="I447" i="14"/>
  <c r="I128" i="14"/>
  <c r="I235" i="14"/>
  <c r="I16" i="14"/>
  <c r="I72" i="14"/>
  <c r="I136" i="14"/>
  <c r="I10" i="14"/>
  <c r="I163" i="14"/>
  <c r="I283" i="14"/>
  <c r="I13" i="14"/>
  <c r="I141" i="14"/>
  <c r="I205" i="14"/>
  <c r="I237" i="14"/>
  <c r="I269" i="14"/>
  <c r="I301" i="14"/>
  <c r="I333" i="14"/>
  <c r="I365" i="14"/>
  <c r="I397" i="14"/>
  <c r="I407" i="14"/>
  <c r="I463" i="14"/>
  <c r="I295" i="14"/>
  <c r="I327" i="14"/>
  <c r="I367" i="14"/>
  <c r="I415" i="14"/>
  <c r="I471" i="14"/>
  <c r="I399" i="14"/>
  <c r="I479" i="14"/>
  <c r="I130" i="14"/>
  <c r="I251" i="14"/>
  <c r="I21" i="14"/>
  <c r="I149" i="14"/>
  <c r="I405" i="14"/>
  <c r="I423" i="14"/>
  <c r="I495" i="14"/>
  <c r="I7" i="14" l="1"/>
  <c r="I507" i="14" s="1"/>
  <c r="C7" i="14" s="1"/>
  <c r="C13" i="14"/>
  <c r="J14" i="11" s="1"/>
  <c r="C21" i="14" l="1"/>
  <c r="C81" i="14" s="1"/>
  <c r="J12" i="11"/>
  <c r="J17" i="11" l="1"/>
  <c r="J56"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17" authorId="0" shapeId="0" xr:uid="{F4090289-D1FC-4A57-A755-E091729CD365}">
      <text>
        <r>
          <rPr>
            <b/>
            <sz val="8"/>
            <rFont val="Tahoma"/>
            <family val="2"/>
          </rPr>
          <t>The materials are made from virgin stock.</t>
        </r>
      </text>
    </comment>
    <comment ref="E125" authorId="0" shapeId="0" xr:uid="{9A0C1B7F-95CD-459E-A297-1BC312243F38}">
      <text>
        <r>
          <rPr>
            <b/>
            <sz val="8"/>
            <rFont val="Tahoma"/>
            <family val="2"/>
          </rPr>
          <t>Energy is recovered from the waste through incineration and subsequent generation of electricity.</t>
        </r>
      </text>
    </comment>
    <comment ref="F125" authorId="0" shapeId="0" xr:uid="{256EDFED-88C4-4C71-A041-4C55A8B50DF1}">
      <text>
        <r>
          <rPr>
            <b/>
            <sz val="8"/>
            <rFont val="Tahoma"/>
            <family val="2"/>
          </rPr>
          <t>CO₂e emitted as a result of composting a waste stream.</t>
        </r>
      </text>
    </comment>
    <comment ref="H125" authorId="0" shapeId="0" xr:uid="{224C4255-0E4C-46C3-B9B9-C538798B89E6}">
      <text>
        <r>
          <rPr>
            <b/>
            <sz val="8"/>
            <rFont val="Tahoma"/>
            <family val="2"/>
          </rPr>
          <t>Energy is recovered from the waste through anaerobic digestion.</t>
        </r>
      </text>
    </comment>
    <comment ref="E161" authorId="0" shapeId="0" xr:uid="{F038715E-0CFA-4BDA-AECD-2355B74EC5C9}">
      <text>
        <r>
          <rPr>
            <b/>
            <sz val="8"/>
            <rFont val="Tahoma"/>
            <family val="2"/>
          </rPr>
          <t>kg CO₂e per unit</t>
        </r>
      </text>
    </comment>
    <comment ref="E165" authorId="0" shapeId="0" xr:uid="{441D2605-C8AF-4F6A-BEDB-455EB2197D13}">
      <text>
        <r>
          <rPr>
            <b/>
            <sz val="8"/>
            <rFont val="Tahoma"/>
            <family val="2"/>
          </rPr>
          <t>kg CO₂e per unit</t>
        </r>
      </text>
    </comment>
    <comment ref="E171" authorId="0" shapeId="0" xr:uid="{3F61F4A8-AB96-4F66-9D5E-9921FBE26982}">
      <text>
        <r>
          <rPr>
            <b/>
            <sz val="8"/>
            <rFont val="Tahoma"/>
            <family val="2"/>
          </rPr>
          <t>The materials are made from virgin stock.</t>
        </r>
      </text>
    </comment>
    <comment ref="E172" authorId="0" shapeId="0" xr:uid="{6426DDD9-350E-4D66-9F47-628DE1FEC232}">
      <text>
        <r>
          <rPr>
            <b/>
            <sz val="8"/>
            <rFont val="Tahoma"/>
            <family val="2"/>
          </rPr>
          <t>kg CO₂e per unit</t>
        </r>
      </text>
    </comment>
    <comment ref="C176" authorId="0" shapeId="0" xr:uid="{C43723E1-3A3D-48FB-BAFB-7FB8EAC539AA}">
      <text>
        <r>
          <rPr>
            <b/>
            <sz val="8"/>
            <rFont val="Tahoma"/>
            <family val="2"/>
          </rPr>
          <t>An opaque plastic commonly used for milk bottles.</t>
        </r>
      </text>
    </comment>
    <comment ref="C177" authorId="0" shapeId="0" xr:uid="{9AE8B93A-1E87-486E-B862-FCC3093706FC}">
      <text>
        <r>
          <rPr>
            <b/>
            <sz val="8"/>
            <rFont val="Tahoma"/>
            <family val="2"/>
          </rPr>
          <t>Packaging material (such as foils and plastic bags).</t>
        </r>
      </text>
    </comment>
    <comment ref="C178" authorId="0" shapeId="0" xr:uid="{69190D53-9DE0-472A-8572-4BDA9F5F6279}">
      <text>
        <r>
          <rPr>
            <b/>
            <sz val="8"/>
            <rFont val="Tahoma"/>
            <family val="2"/>
          </rPr>
          <t>For example, clear drink bottles and sandwich wrappers.</t>
        </r>
      </text>
    </comment>
    <comment ref="C179" authorId="0" shapeId="0" xr:uid="{BB41F54A-4287-4D24-AE3E-AD0D52BF9295}">
      <text>
        <r>
          <rPr>
            <b/>
            <sz val="8"/>
            <rFont val="Tahoma"/>
            <family val="2"/>
          </rPr>
          <t>Mainly used in injection moulding (for example, for cutlery, containers and automotive parts).</t>
        </r>
      </text>
    </comment>
    <comment ref="C180" authorId="0" shapeId="0" xr:uid="{AEAA52CB-4D11-424C-B1F9-58A9F79CB29D}">
      <text>
        <r>
          <rPr>
            <b/>
            <sz val="8"/>
            <rFont val="Tahoma"/>
            <family val="2"/>
          </rPr>
          <t>Commonly used for foam-based insulation and cheap disposable items (such as protective packaging and disposable cutlery).</t>
        </r>
      </text>
    </comment>
    <comment ref="C181" authorId="0" shapeId="0" xr:uid="{B24A5360-8B5C-4886-BDD2-C4A4B63725AA}">
      <text>
        <r>
          <rPr>
            <b/>
            <sz val="8"/>
            <rFont val="Tahoma"/>
            <family val="2"/>
          </rPr>
          <t>Widespread use in building, transport, packaging, electrical/electronic and healthcare applications.</t>
        </r>
      </text>
    </comment>
    <comment ref="E183" authorId="0" shapeId="0" xr:uid="{E47EC207-5832-437D-99A5-26C41410BB17}">
      <text>
        <r>
          <rPr>
            <b/>
            <sz val="8"/>
            <rFont val="Tahoma"/>
            <family val="2"/>
          </rPr>
          <t>The materials are made from virgin stock.</t>
        </r>
      </text>
    </comment>
    <comment ref="E184" authorId="0" shapeId="0" xr:uid="{6558EAA3-B4BD-420D-970D-E1D01B5DC6E1}">
      <text>
        <r>
          <rPr>
            <b/>
            <sz val="8"/>
            <rFont val="Tahoma"/>
            <family val="2"/>
          </rPr>
          <t>kg CO₂e per unit</t>
        </r>
      </text>
    </comment>
    <comment ref="E187" authorId="0" shapeId="0" xr:uid="{92F0A637-CB2F-4ABA-B406-E994DE5FF3C2}">
      <text>
        <r>
          <rPr>
            <b/>
            <sz val="8"/>
            <rFont val="Tahoma"/>
            <family val="2"/>
          </rPr>
          <t>The materials are made from virgin stock.</t>
        </r>
      </text>
    </comment>
    <comment ref="E188" authorId="0" shapeId="0" xr:uid="{BF8E9CF6-264C-4B95-A234-B6785B32A621}">
      <text>
        <r>
          <rPr>
            <b/>
            <sz val="8"/>
            <rFont val="Tahoma"/>
            <family val="2"/>
          </rPr>
          <t>kg CO₂e per unit</t>
        </r>
      </text>
    </comment>
    <comment ref="E194" authorId="0" shapeId="0" xr:uid="{C8E6DA32-9550-463F-AA94-A7803F04919E}">
      <text>
        <r>
          <rPr>
            <b/>
            <sz val="8"/>
            <rFont val="Tahoma"/>
            <family val="2"/>
          </rPr>
          <t>The materials are made from virgin stock.</t>
        </r>
      </text>
    </comment>
    <comment ref="E195" authorId="0" shapeId="0" xr:uid="{E0A1899C-3AD2-43EA-9852-266068B83E8A}">
      <text>
        <r>
          <rPr>
            <b/>
            <sz val="8"/>
            <rFont val="Tahoma"/>
            <family val="2"/>
          </rPr>
          <t>kg CO₂e per unit</t>
        </r>
      </text>
    </comment>
    <comment ref="C196" authorId="0" shapeId="0" xr:uid="{07922A18-76BB-4822-8A3E-05D61D007F1B}">
      <text>
        <r>
          <rPr>
            <b/>
            <sz val="8"/>
            <rFont val="Tahoma"/>
            <family val="2"/>
          </rPr>
          <t>Average: 78% corrugate and 22% cartonboard.</t>
        </r>
      </text>
    </comment>
    <comment ref="C197" authorId="0" shapeId="0" xr:uid="{99659409-158B-4751-B450-8E7D863BCCC3}">
      <text>
        <r>
          <rPr>
            <b/>
            <sz val="8"/>
            <rFont val="Tahoma"/>
            <family val="2"/>
          </rPr>
          <t>Assumes 25% paper, 75% 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Miller, Adam</author>
  </authors>
  <commentList>
    <comment ref="AC15" authorId="0" shapeId="0" xr:uid="{94D48E98-32B0-47BB-A81C-90C47335C7F9}">
      <text>
        <r>
          <rPr>
            <b/>
            <sz val="9"/>
            <color indexed="81"/>
            <rFont val="Tahoma"/>
            <family val="2"/>
          </rPr>
          <t>Miller, Adam:</t>
        </r>
        <r>
          <rPr>
            <sz val="9"/>
            <color indexed="81"/>
            <rFont val="Tahoma"/>
            <family val="2"/>
          </rPr>
          <t xml:space="preserve">
These are not linked automaticaly to the drop down manu in the main menu.</t>
        </r>
      </text>
    </comment>
    <comment ref="AA16" authorId="0" shapeId="0" xr:uid="{4DBBF136-5923-428B-B439-AC41E254DD68}">
      <text>
        <r>
          <rPr>
            <b/>
            <sz val="9"/>
            <color indexed="81"/>
            <rFont val="Tahoma"/>
            <family val="2"/>
          </rPr>
          <t>Miller, Adam:</t>
        </r>
        <r>
          <rPr>
            <sz val="9"/>
            <color indexed="81"/>
            <rFont val="Tahoma"/>
            <family val="2"/>
          </rPr>
          <t xml:space="preserve">
These numbers can be changed to different assumtions, but be carfeul  if changing the name of scenario to update drop down list in main menu as well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tc={678D339E-DADF-40AD-B089-7E261DCD6C78}</author>
    <author>tc={0EE3DA9B-FA2C-4281-880A-F8DD180AEB6D}</author>
  </authors>
  <commentList>
    <comment ref="C6" authorId="0" shapeId="0" xr:uid="{678D339E-DADF-40AD-B089-7E261DCD6C78}">
      <text>
        <t>[Threaded comment]
Your version of Excel allows you to read this threaded comment; however, any edits to it will get removed if the file is opened in a newer version of Excel. Learn more: https://go.microsoft.com/fwlink/?linkid=870924
Comment:
    2 portions of toast</t>
      </text>
    </comment>
    <comment ref="C7" authorId="1" shapeId="0" xr:uid="{0EE3DA9B-FA2C-4281-880A-F8DD180AEB6D}">
      <text>
        <t>[Threaded comment]
Your version of Excel allows you to read this threaded comment; however, any edits to it will get removed if the file is opened in a newer version of Excel. Learn more: https://go.microsoft.com/fwlink/?linkid=870924
Comment:
    2 portions of eggs</t>
      </text>
    </comment>
  </commentList>
</comments>
</file>

<file path=xl/sharedStrings.xml><?xml version="1.0" encoding="utf-8"?>
<sst xmlns="http://schemas.openxmlformats.org/spreadsheetml/2006/main" count="21166" uniqueCount="8761">
  <si>
    <t>List of potential carbon neutral events</t>
  </si>
  <si>
    <t>Proposal</t>
  </si>
  <si>
    <t>NCOS PROTOCOL</t>
  </si>
  <si>
    <t>EVENTS CALCULATOR</t>
  </si>
  <si>
    <t>http://www.environment.gov.au/system/files/resources/20d777cf-4858-42fd-ad87-afd7158056ee/files/climate-active-carbon-neutral-standard-events.pdf</t>
  </si>
  <si>
    <t>BPAMA &lt; 1000 attendees</t>
  </si>
  <si>
    <t>Expand the BPTN Protocol to include events</t>
  </si>
  <si>
    <t>Scope 1: direct emissions from owned/controlled sources</t>
  </si>
  <si>
    <t>Travel to event</t>
  </si>
  <si>
    <t>Step 1 Establish the emissions boundary</t>
  </si>
  <si>
    <t xml:space="preserve">ConExpo event - Gannon, David </t>
  </si>
  <si>
    <t xml:space="preserve">Specify only small events we're resourced to support, e.g. </t>
  </si>
  <si>
    <t>Gas for heating</t>
  </si>
  <si>
    <t>Attendee travel in - air</t>
  </si>
  <si>
    <t>Step 2 Collect data on identified emissions sources</t>
  </si>
  <si>
    <t>Bernard’s ambitions launch @ Crystal Feb 12th</t>
  </si>
  <si>
    <t>•  Less than 2,000 unique attendees over the course of a multi-day event; or</t>
  </si>
  <si>
    <t>Fuels in company owned vehicles</t>
  </si>
  <si>
    <t xml:space="preserve">Attendee travel in - car </t>
  </si>
  <si>
    <t>*please consider any travel for event organisers</t>
  </si>
  <si>
    <t>Step 3 Calculate the pre-event carbon account</t>
  </si>
  <si>
    <t>Castrol events - Rachel, Sarah, Paul Goodmaker</t>
  </si>
  <si>
    <t>•  Less than 5,000 unique attendees at a single-day event</t>
  </si>
  <si>
    <t>Fugitive emissions 
from air conditioning</t>
  </si>
  <si>
    <t>Attendee travel in - train</t>
  </si>
  <si>
    <t>Step 4 Calculate the post-event carbon account</t>
  </si>
  <si>
    <t>Ryder cup golf event</t>
  </si>
  <si>
    <t>Specify emission sources required to consider</t>
  </si>
  <si>
    <t>Other fuel combustion</t>
  </si>
  <si>
    <t>Attendee travel in - coach or bus</t>
  </si>
  <si>
    <t>Small event:</t>
  </si>
  <si>
    <t>O2 mobility event</t>
  </si>
  <si>
    <t>Ensure calculator is set up to account for all emission sources</t>
  </si>
  <si>
    <t>Hotel to event travel</t>
  </si>
  <si>
    <t>• Less than 5,000 unique attendees over the course of a multi-day event; or</t>
  </si>
  <si>
    <t>State materiality/relevance threshold for less known emission sources</t>
  </si>
  <si>
    <t>Scope 2: indirect emissions from gen of purchased energy</t>
  </si>
  <si>
    <t>Staff travel in - car</t>
  </si>
  <si>
    <t>• Less than 10,000 unique attendees at a single-day event.</t>
  </si>
  <si>
    <t>ERP: state best practice but flexibility</t>
  </si>
  <si>
    <t>Electricity use</t>
  </si>
  <si>
    <t>Large event:</t>
  </si>
  <si>
    <t>Certification follow steps in line with our and NCOS protocol</t>
  </si>
  <si>
    <t>Hospitality</t>
  </si>
  <si>
    <t>• Greater than 10,000 unique attendees at a single-day event; or</t>
  </si>
  <si>
    <t>Only work with events IF there's: business value, or reputational benefit to BP or BPTN (i.e. in line with strategy)</t>
  </si>
  <si>
    <t>Scope 3: all indirect emissions</t>
  </si>
  <si>
    <t>Attendee hotel stay</t>
  </si>
  <si>
    <t>• Greater than 5,000 unique attendees over the course of a multi-day event.</t>
  </si>
  <si>
    <t>Waste</t>
  </si>
  <si>
    <t>Presenter hotel stay</t>
  </si>
  <si>
    <t>The following emissions sources are deemed to be relevant to all events:</t>
  </si>
  <si>
    <t>Larger than threshold - request for an independent org to produce account</t>
  </si>
  <si>
    <t>Attendee travel</t>
  </si>
  <si>
    <t>Performer hotel stay</t>
  </si>
  <si>
    <t>• All electricity associated with operating the event</t>
  </si>
  <si>
    <t>Provide toolkit, but don't get involved with erp</t>
  </si>
  <si>
    <t>Attendee accomodation</t>
  </si>
  <si>
    <t>• Attendee travel (e.g. ground and air transport of staff, volunteers, presenters and participants)</t>
  </si>
  <si>
    <t>Can provide some degree of advise, but won't be doing data gathering ourselves</t>
  </si>
  <si>
    <t>Presenter/performer travel</t>
  </si>
  <si>
    <t>Catering</t>
  </si>
  <si>
    <t>• Food and drink consumed at the event</t>
  </si>
  <si>
    <t>Assurance on a program level</t>
  </si>
  <si>
    <t>Presenter/performer accomodation</t>
  </si>
  <si>
    <t>Meal types / weight bought</t>
  </si>
  <si>
    <t>• Accommodation (when applicable)</t>
  </si>
  <si>
    <t>Self-assured, responsibility of the claim lies with event organiser</t>
  </si>
  <si>
    <t>Food source adjustment factor</t>
  </si>
  <si>
    <t>Small events are not required to be independently validated, although the carbon account for a small event may still be subject to scrutiny via the publication of the public report.</t>
  </si>
  <si>
    <t>event organiser cannot say 'this has been assured by bptn'</t>
  </si>
  <si>
    <t>Base building service (if applicable)</t>
  </si>
  <si>
    <t>Food wastage</t>
  </si>
  <si>
    <t>Self-assurance</t>
  </si>
  <si>
    <t>Promotional material</t>
  </si>
  <si>
    <t>For large events, carbon account calculations, emissions reductions and offsetting activities must be reported and independently validated. A large event under the Event Standard must be subject to independent validation (i.e. audit or verification) by an environmental auditor or carbon consultant after the event</t>
  </si>
  <si>
    <t>We're not making sure the data is correct - only a completeness check</t>
  </si>
  <si>
    <t>Event on-site water use</t>
  </si>
  <si>
    <t>Event space</t>
  </si>
  <si>
    <t>Event on-site energy use</t>
  </si>
  <si>
    <t>Spaces 1-5</t>
  </si>
  <si>
    <t>*make sure fugitive emissions considered, how do we consider water use</t>
  </si>
  <si>
    <t>Scope 3 emissions</t>
  </si>
  <si>
    <t>NCOS recommendation</t>
  </si>
  <si>
    <t>Proposal for BPTN Protocol</t>
  </si>
  <si>
    <t>Addressed within calculator</t>
  </si>
  <si>
    <t>Scope 3: emissions to be assessed for relevance</t>
  </si>
  <si>
    <t>Promotional materials</t>
  </si>
  <si>
    <t>Certification may be granted by the Department upon:</t>
  </si>
  <si>
    <t>Should be accounted for</t>
  </si>
  <si>
    <t>Include</t>
  </si>
  <si>
    <t xml:space="preserve">Factored into food waste </t>
  </si>
  <si>
    <t>Staff commuting</t>
  </si>
  <si>
    <t>Gifts and miscellaneous</t>
  </si>
  <si>
    <t>• the Department’s approval of an application for carbon neutral certification against the requirements of the Event Standard (Section 3.1)</t>
  </si>
  <si>
    <t>Requesting actual data</t>
  </si>
  <si>
    <t>Postage and freight</t>
  </si>
  <si>
    <t>Marketing material</t>
  </si>
  <si>
    <t>Cleaning services</t>
  </si>
  <si>
    <t>Branded clothing</t>
  </si>
  <si>
    <t>Emissions reductions may be achieved in many ways, including by:</t>
  </si>
  <si>
    <t>IT services (e.g. data centres)</t>
  </si>
  <si>
    <t>• increasing energy efficiency (e.g. by installing energy efficient lighting and appliances)</t>
  </si>
  <si>
    <t>Telecomms services</t>
  </si>
  <si>
    <t>Additional services</t>
  </si>
  <si>
    <t>• switching to renewable energy sources</t>
  </si>
  <si>
    <t>Pre-event planning and preparation</t>
  </si>
  <si>
    <t>Event owned vehicle use or other fuel combustion</t>
  </si>
  <si>
    <t>• substituting products or inputs with those that are less emissions intensive (e.g. by switching from conventional vehicle fleets to electric or hybrid vehicle fleets)</t>
  </si>
  <si>
    <t>Lack of clarity so exclude</t>
  </si>
  <si>
    <t>-</t>
  </si>
  <si>
    <t>• changing practices to replace emissions intensive activities with those that generate fewer emissions (e.g. reducing flights to business meetings through using teleconferencing)</t>
  </si>
  <si>
    <t>• encouraging and optimising the responsible treatment of waste (e.g. through source separation and procurement of waste treatment services with biogas capture).</t>
  </si>
  <si>
    <t xml:space="preserve">Base building service </t>
  </si>
  <si>
    <t>No time frame given, but best practice would be: when pre-event carbon account is created, time to implement</t>
  </si>
  <si>
    <t xml:space="preserve">IT services </t>
  </si>
  <si>
    <t>Should be assessed for relevance</t>
  </si>
  <si>
    <t>Assess for materiality</t>
  </si>
  <si>
    <t>If BPTN assess activity is material then calculation can be done separately</t>
  </si>
  <si>
    <t>Exclude - very unlikely to need additional cleaning services for a small event above and beyond those already hired by event space</t>
  </si>
  <si>
    <t>Additional waste sources not covered within catering</t>
  </si>
  <si>
    <t>Exclude - very unlikely to be material for small events</t>
  </si>
  <si>
    <t>In events guidance toolkit - request any travel pre-event is factored into calculation</t>
  </si>
  <si>
    <t>Summary of main additions</t>
  </si>
  <si>
    <t>This latest version builds on the tool originally developed by ERM</t>
  </si>
  <si>
    <t>The aim is to allow the user (event organiser) to make a full carbon neutral claim with respect to the BPTN Protocol, whilst also being simpler and more engaging to use</t>
  </si>
  <si>
    <t>The aim of the technical review should be for the team to be comfortable rolling this out and promoting the tool at a much wider internal and external scale</t>
  </si>
  <si>
    <t>Key changes to the latest version of the tool include:</t>
  </si>
  <si>
    <t>1. Updated emission factors</t>
  </si>
  <si>
    <t xml:space="preserve"> - Mostly using latest DEFRA emission factors (2019)</t>
  </si>
  <si>
    <t xml:space="preserve"> - Latest IEA electricity emission factors have been incorperate</t>
  </si>
  <si>
    <t xml:space="preserve"> - A more comprehensive approach has been taken to assess meal footprints </t>
  </si>
  <si>
    <t xml:space="preserve"> - Hotel stay factors are now country specific</t>
  </si>
  <si>
    <t>2. Submission forms have been extended to allow complete data sets to be consolidated; lists have been extended to include more countries</t>
  </si>
  <si>
    <t xml:space="preserve"> - Users were previously running out of space on forms and having to consolidate data which was leading to innacuracies with the calculation</t>
  </si>
  <si>
    <t xml:space="preserve"> - Options presented to present actual energy and water consumption (because event organisers are increasingly able to provide this) vs floor space area</t>
  </si>
  <si>
    <t>3. Additional emission sources have been addressed to be in line with external standards for making events carbon neutral e.g. NCOS (table below - B)</t>
  </si>
  <si>
    <t xml:space="preserve"> - Approach to scope 3 emissions have been fully considered</t>
  </si>
  <si>
    <t xml:space="preserve"> - Promotional and branded clothing/items calculations have been added</t>
  </si>
  <si>
    <t xml:space="preserve"> - Event space has been extended to include assumptions for water use</t>
  </si>
  <si>
    <t xml:space="preserve"> - Attendees have been split in terms of attendees, presenters and performers</t>
  </si>
  <si>
    <t>4. Approach to scope 3 emissions in the calculator has been alligned with the approach BPTN is taking with the protocol (table below - A)</t>
  </si>
  <si>
    <t>5. Overall branding is aligned with BPTN standards and guidance document in preparation for wider rollout</t>
  </si>
  <si>
    <t>A - approach to scope 3 emissions in the bptn protocol</t>
  </si>
  <si>
    <t>* Assessment will be needed during the programme to assess if other waste is material and needs to be addressed</t>
  </si>
  <si>
    <t>Lack of clarity so propose excluding</t>
  </si>
  <si>
    <t xml:space="preserve">* Guidance is needed in toolkit to deal with materiality </t>
  </si>
  <si>
    <t>* Need to make sure this is addressed in the toolkit</t>
  </si>
  <si>
    <t>B - alignment with external events standards</t>
  </si>
  <si>
    <t>BPTN EVENTS CALCULATOR</t>
  </si>
  <si>
    <t>Methodology statement for use of events tool</t>
  </si>
  <si>
    <t xml:space="preserve">When organising an event or conference this tool can also be used to identify the areas of highest emissions in order to help reduce them according to the ‘Reduce, Replace, and Neutralise’ framework that BPTN follows. The remaining carbon footprint can subsequently be offset through BP Target Neutral which supports a variety of low-carbon development projects globally. These aim to reduce carbon emissions as well as bring additional social and economic benefits to local communities, supporting the UN’s Sustainable Development Goals. </t>
  </si>
  <si>
    <t>This paper sets out the overarching approach for all GHG calculators adopted by BP Target Neutral whilst also outlining specific characteristics of BPTN’s Events Calculator. It presents the rationale behind the method adopted for calculating emissions arising from various aspects of events.</t>
  </si>
  <si>
    <t>1.1  EMISSION FACTORS</t>
  </si>
  <si>
    <t xml:space="preserve">Emission factors are derived from the 2019 UK Government Greenhouse Gas (GHG) Conversion Factors for Company Reporting. The WBSCD/WRI GHG Protocol recognises this source for use as default emission factors where country specific values are not readily available. </t>
  </si>
  <si>
    <t xml:space="preserve">This document, previously known as the ‘Guidelines to Defra/DECC’s GHG Greenhouse Gas Conversion Factors for Company Reporting’, is updated on an annual basis. To have alignment across BP Target Neutral’s suite of tools, all emission factors are updated simultaneously for consistency, therefore there may be a short lag between emission factor release dates and when the calculators are updated.   </t>
  </si>
  <si>
    <t>Emissions are determined from either (1) fuel use, taking into account the vehicle and fuel types, or (2) distance travelled using the appropriate average emission factors for different travel modes.</t>
  </si>
  <si>
    <t>When calculating emissions, not only are direct ‘tank-to-wheel’ emissions of CO2, CH4 and N2O from the combustion of fuel accounted for, but also the indirect emissions associated with the extraction and transport of primary fuels as well as the refining, distribution, storage and retail of finished fuels - otherwise known as the ‘well-to-tank’ emissions.</t>
  </si>
  <si>
    <t>The applicable ‘well-to-tank’ emissions, whether relating to fuels or different travel modes, are therefore lifted from the specific ‘WTT’ table and added to the relevant conversion factor. Table 1 below shows a small sample of emission factors used in the online calculator and used within the example calculations which follow.</t>
  </si>
  <si>
    <t>Table 1: Example emission factors used for the European markets</t>
  </si>
  <si>
    <t>Emissions Category</t>
  </si>
  <si>
    <t>Description</t>
  </si>
  <si>
    <t>TTW Emissions</t>
  </si>
  <si>
    <t>WTT emissions</t>
  </si>
  <si>
    <t>Total WTW emissions</t>
  </si>
  <si>
    <t xml:space="preserve">Fuel </t>
  </si>
  <si>
    <t>100% mineral petrol</t>
  </si>
  <si>
    <t>kgCO2e/litre</t>
  </si>
  <si>
    <t>Fuel</t>
  </si>
  <si>
    <t>Liquid Petroleum Gas (LPG)</t>
  </si>
  <si>
    <t>Car</t>
  </si>
  <si>
    <t>Small petrol car, up to 1.4 litre engine</t>
  </si>
  <si>
    <t>kgCO2e/km</t>
  </si>
  <si>
    <t>Train</t>
  </si>
  <si>
    <t>National rail</t>
  </si>
  <si>
    <t>kgCO2e/pkm</t>
  </si>
  <si>
    <t>Underground/tram</t>
  </si>
  <si>
    <t>London Underground</t>
  </si>
  <si>
    <t>Coach/bus</t>
  </si>
  <si>
    <t>Coach</t>
  </si>
  <si>
    <t>Taxi</t>
  </si>
  <si>
    <t>Regular taxi</t>
  </si>
  <si>
    <t>1.2  KNOWN TRAVEL ARRANGEMENTS</t>
  </si>
  <si>
    <t>Four options are available to the user, as shown in Figure 1. By clicking on the appropriate button, the user is taken to another tab where specific data points can be entered.</t>
  </si>
  <si>
    <t>1.2.1      Air travel</t>
  </si>
  <si>
    <t>Two key elements form the basis of air travel emissions calculations:</t>
  </si>
  <si>
    <t>An uplift factor of 8% applied to the flight distance to factor in sub-optimal routing and stacking at airports during periods of heavy congestion; and</t>
  </si>
  <si>
    <t>The Radiative Forcing Index (RFI) of 1.9 is applied to the CO2 emissions factor of any given flight type to account for non-CO2 climate change effects of aviation, as outlined by The Committee on Climate Change. For example, this includes the emissions associated with vapour trails or NOx emissions.</t>
  </si>
  <si>
    <t>These two factors have already been incorporated into DEFRA’s GHG conversion factors. As mentioned in Section 1.2, ‘WTT’ emissions have been included in the relevant emission factors.</t>
  </si>
  <si>
    <t>Flight distances are calculated using the Great Circle Flight methodology to account for the curvature of the Earth.</t>
  </si>
  <si>
    <t>Emission factors are applied according to the route length, e.g. domestic, short-haul international or long-haul international. According to principles outlined in Carbon Planet’s GHG Emissions Resulting from Air Travel, band distances can be used to determine the flight type. Table 2 below outlines the band start point for each flight type as well as the associated emission factor.</t>
  </si>
  <si>
    <t>Table 2: Flight type band start points and emission factors</t>
  </si>
  <si>
    <t>Flight type</t>
  </si>
  <si>
    <t>Band start (km)</t>
  </si>
  <si>
    <t>Domestic</t>
  </si>
  <si>
    <t>(kg CO2e/pkm)</t>
  </si>
  <si>
    <t>Short-haul international</t>
  </si>
  <si>
    <t>Long-haul international</t>
  </si>
  <si>
    <t>Class information is not taken into consideration i.e. the average conversion factor, instead of factors specific to economy, business or first class travel, is used for each flight type.</t>
  </si>
  <si>
    <t>For a person making a return trip from London Heathrow (LHR) to Cape Town (CPT), the user must first go to the bottom table to retrieve the three-letter IATA airport codes for both airports. Entering the ‘from’ and ‘to’ airports automatically calculates the distance between these two points.</t>
  </si>
  <si>
    <t>1.2.2      Car travel</t>
  </si>
  <si>
    <t>Car travel emissions calculations are made up of these five key elements:</t>
  </si>
  <si>
    <t>a.</t>
  </si>
  <si>
    <t xml:space="preserve">number of cars; </t>
  </si>
  <si>
    <t>b.</t>
  </si>
  <si>
    <t>distance travelled (to be input in either km or miles);</t>
  </si>
  <si>
    <t>c.</t>
  </si>
  <si>
    <t>car size, with the options being: unknown, small, medium, large;</t>
  </si>
  <si>
    <t>d.</t>
  </si>
  <si>
    <t>car fuel (unknown, petrol, diesel, LPG, hybrid); and</t>
  </si>
  <si>
    <t>e.</t>
  </si>
  <si>
    <t>whether the trip undertaken by these cars is a return trip.</t>
  </si>
  <si>
    <t>The assumption here is that the user would obtain the distance travelled from a web mapping service, such as Google Maps or Bing Maps.</t>
  </si>
  <si>
    <t>For example, if one driver travelled 5,000 miles one-way and opted for a small petrol car, emissions generated would be as follows:</t>
  </si>
  <si>
    <t xml:space="preserve"> = equals distance in km x emission factor</t>
  </si>
  <si>
    <t xml:space="preserve"> = (distance in miles x conversion to km x number of trips) x emission factor</t>
  </si>
  <si>
    <t xml:space="preserve">= (5,000 miles x 1.6093 km/mile x 2) x 0.19902 kgCO2e/km </t>
  </si>
  <si>
    <t>= 3,202 kgCO2e = 3.2 tCO2e</t>
  </si>
  <si>
    <t>1.2.3      Train travel</t>
  </si>
  <si>
    <t>Users are able to input the following three data points:</t>
  </si>
  <si>
    <t xml:space="preserve">a.            number of people travelling; </t>
  </si>
  <si>
    <t>b.            distance travelled (to be input in either km or miles); and</t>
  </si>
  <si>
    <t>c.             whether the trip undertaken by these people is a return trip.</t>
  </si>
  <si>
    <t>Again, it is assumed that the user would obtain the distance travelled from a web mapping service, such as Google Maps or Bing Maps, which would return a road distance value. No uplift factor is applied to the distance entered by the user as driving distances are found to broadly correlate with train distances.</t>
  </si>
  <si>
    <t>Emissions for 5 people travelling from London Paddington to Oxford and back:</t>
  </si>
  <si>
    <t>= 5 x 79.9 km x 2 x 0.05599 kgCO2e/pkm</t>
  </si>
  <si>
    <t>= 44.74 kgCO2e = 0.04 tCO2e</t>
  </si>
  <si>
    <t>1.2.4      Coach travel</t>
  </si>
  <si>
    <t>Calculating the emissions from travel by coach or bus requires the user to enter:</t>
  </si>
  <si>
    <t xml:space="preserve">a.            the number of people travelling; </t>
  </si>
  <si>
    <t>b.            the distance travelled (to be input in either km or miles); and</t>
  </si>
  <si>
    <t>Emissions for 35 people making one return 14-mile trip to the event and back:</t>
  </si>
  <si>
    <t xml:space="preserve"> = number of people travelling x (distance travelled in miles x conversion to km) x number of trips per journey x emission factor</t>
  </si>
  <si>
    <t>= 35 x (14 x 1.6093 km/mile) x 0.03439 kgCO2e/pkm x 2</t>
  </si>
  <si>
    <t>= 54.24 kgCO2e = 0.05 tCO2e</t>
  </si>
  <si>
    <t>1.3 UNKNOWN TRAVEL ARRANGEMENTS</t>
  </si>
  <si>
    <t>When travel arrangements are not known in detail, more streamlined calculations are made on the basis of the following factors (see also Figure 2):</t>
  </si>
  <si>
    <t>a.            the number of participants;</t>
  </si>
  <si>
    <t>b.            where people are travelling from, i.e. local or non-local;</t>
  </si>
  <si>
    <t>c.             assumed one-way distances (in km or miles); and</t>
  </si>
  <si>
    <t>d.            assumed mode of travel.</t>
  </si>
  <si>
    <t>1.3.1 Local travel</t>
  </si>
  <si>
    <t>For people travelling locally to the event location, three different travel scenarios are available to account for urban (high density or medium density), and suburban (low density) settings, where the percentages travelling via various modes are as outlined in Table 3. If none of these scenarios are deemed appropriate, the user can then tailor scenarios by entering the percentage of people travelling by underground train, bus, train, taxi/car, or cycling/walking. It is a requirement that choosing a tailored approach across various methods of transport should always amount to 100%.</t>
  </si>
  <si>
    <t>Table 3: Local travel scenarios</t>
  </si>
  <si>
    <t>Scenario</t>
  </si>
  <si>
    <t>Scenario type</t>
  </si>
  <si>
    <t>Underground train</t>
  </si>
  <si>
    <t>Bus</t>
  </si>
  <si>
    <t>Taxi/car</t>
  </si>
  <si>
    <t>Cycling/</t>
  </si>
  <si>
    <t>walking</t>
  </si>
  <si>
    <t>Scenario 1</t>
  </si>
  <si>
    <t>Urban – High density</t>
  </si>
  <si>
    <t>Scenario 2</t>
  </si>
  <si>
    <t>Urban – medium density</t>
  </si>
  <si>
    <t>Scenario 3</t>
  </si>
  <si>
    <t>Suburban – low density</t>
  </si>
  <si>
    <t>Scenario 4</t>
  </si>
  <si>
    <t>Tailored</t>
  </si>
  <si>
    <t>Entered by user as appropriate, and the total must always equate 100%</t>
  </si>
  <si>
    <t>Emissions for 110 people travelling locally over 5km in a high density location:</t>
  </si>
  <si>
    <t>Underground train travel emissions</t>
  </si>
  <si>
    <t>= 2 x [number of people x distance x scenario percentage x emission factor]</t>
  </si>
  <si>
    <t>= 2 x [110 x 5 km x 50% x 0.05419 kgCO2e/pkm]</t>
  </si>
  <si>
    <t>=29.8 kgCO2e</t>
  </si>
  <si>
    <t>Bus travel emissions</t>
  </si>
  <si>
    <t>= 2 x [110 x 5 km x 15% x 0.03439 kgCO2e/pkm]</t>
  </si>
  <si>
    <t>= 5.7 kgCO2e</t>
  </si>
  <si>
    <t>Train travel emissions</t>
  </si>
  <si>
    <t>= 2 x [110 x 5 km x 15% x 0.05599 kgCO2e/pkm]</t>
  </si>
  <si>
    <t>= 9.2 kgCO2e</t>
  </si>
  <si>
    <t>Taxi/car travel emissions</t>
  </si>
  <si>
    <t>= 2 x [110 x 5 km x 15% x   0.19338 kgCO2e/pkm]</t>
  </si>
  <si>
    <t>= 31.9 kgCO2e</t>
  </si>
  <si>
    <t>Cycling/walking travel emissions</t>
  </si>
  <si>
    <t>= 2 x [110 x 5 km x 5% x 0 kgCO2e/pkm]</t>
  </si>
  <si>
    <t>= 0.0 kgCO2e</t>
  </si>
  <si>
    <t>Total travel emissions</t>
  </si>
  <si>
    <t>= (29.8 + 5.7 + 9.2 + 31.9) kgCO2e</t>
  </si>
  <si>
    <t>= 76.6 kgCO2e</t>
  </si>
  <si>
    <t>1.3.2 Non-local travel</t>
  </si>
  <si>
    <t>Four non-local travel options are available i.e. participants travelling:</t>
  </si>
  <si>
    <t>a.            within the region;</t>
  </si>
  <si>
    <t>b.            within the country;</t>
  </si>
  <si>
    <t>c.            from another country; and</t>
  </si>
  <si>
    <t>d.            from another continent.</t>
  </si>
  <si>
    <t xml:space="preserve"> </t>
  </si>
  <si>
    <t xml:space="preserve">For all non-local travel categories the number of participants is entered as well as the distance travelled. The user then selects the travel scenario for the first category as being ‘car’, ‘car or train’, or ‘train’. For people travelling within the country or from another country, an additional scenario of ‘car or train or flight’ is listed. Participants travelling from another continent are only assigned one travel mode which is by air travel. </t>
  </si>
  <si>
    <t>The calculations work the same way as for local travel with each of these scenarios carrying a set percentage for the car and train modes.</t>
  </si>
  <si>
    <t>1.4 EMISSIONS ASSOCIATED WITH FOOD, ACCOMMODATION AND LOCAL TRANSPORT</t>
  </si>
  <si>
    <t>Many participants often require hotel accommodation and meals when an event is scheduled over a few days. The calculator allows for these emissions to be captured, including the additional emissions for travel from the event location and the hotel.</t>
  </si>
  <si>
    <t xml:space="preserve">The emission factor relating to hotel stays are derived from the Carbon Fund while those associated with food are taken from DEFRA’s Scenario building to test and inform the development of a BSI method for assessing GHG emissions from food. </t>
  </si>
  <si>
    <t>Local transport is assigned as travel by taxi. Distance brackets are used to assign the proportion of people choosing to take a taxi to and from the event.</t>
  </si>
  <si>
    <t>Emissions associated with a total of 100 hotel stays for the event:</t>
  </si>
  <si>
    <t xml:space="preserve"> = number of hotel stays x emission factor</t>
  </si>
  <si>
    <t>= 100 x 33.38 kgCO2e /room/night</t>
  </si>
  <si>
    <t>= 3,338 kgCO2e = 3.3 tCO2e</t>
  </si>
  <si>
    <t>Emissions for 100 breakfasts required for the event:</t>
  </si>
  <si>
    <t xml:space="preserve"> = number of breakfasts x emission factor</t>
  </si>
  <si>
    <t xml:space="preserve">= 100 x 0.7034 kgCO2e </t>
  </si>
  <si>
    <t>= 70.3 kgCO2e = 0.07 tCO2e</t>
  </si>
  <si>
    <t>Emissions associated with 100 hotel stays whereby the hotel is located 2 km away from the event:</t>
  </si>
  <si>
    <t>= 2 x [number of hotel stays x distance x proportion of people taking taxis x emission factor]</t>
  </si>
  <si>
    <t>= 2 x [100 x 2 km x 70% x 0.19338 kgCO2e]</t>
  </si>
  <si>
    <t>= 54.1 kgCO2e</t>
  </si>
  <si>
    <t>1.5 OTHER</t>
  </si>
  <si>
    <t xml:space="preserve">Often event participants are given stationery to use during the event, or other miscellaneous items as keepsakes e.g. paperweights, memory sticks, keychains etc. </t>
  </si>
  <si>
    <t>This is accounted for under this category where the user only has to input the number of items given away and the carbon footprint associated with each item.</t>
  </si>
  <si>
    <t>1.6 RENTAL</t>
  </si>
  <si>
    <t>The calculator also allows the user to include the GHG emissions associated with rental of the event space, if applicable.</t>
  </si>
  <si>
    <t>Calculations for this category are made up of the following three factors:</t>
  </si>
  <si>
    <t xml:space="preserve">a.            country; </t>
  </si>
  <si>
    <t>b.            number of hours; and</t>
  </si>
  <si>
    <t>c.             approximate size of rental space (entered in square feet or square metres)</t>
  </si>
  <si>
    <t>The country-specific electricity emission factor from IEA’s CO2 emissions from fuel combustion is applied, as well as the Defra gas combustion figure, and space- and time-based emission factors for fuel and electricity consumption from the US Department of Energy.</t>
  </si>
  <si>
    <t>Emission Factors</t>
  </si>
  <si>
    <t>Travel</t>
  </si>
  <si>
    <t>Air travel</t>
  </si>
  <si>
    <t>Band</t>
  </si>
  <si>
    <t>Unit</t>
  </si>
  <si>
    <t>Notes/Assumptions</t>
  </si>
  <si>
    <t>Source</t>
  </si>
  <si>
    <t>kg of CO2/p mile</t>
  </si>
  <si>
    <t>Domestic Average</t>
  </si>
  <si>
    <t>DEFRA 2019</t>
  </si>
  <si>
    <t>Short haul international average</t>
  </si>
  <si>
    <t>Long haul international average</t>
  </si>
  <si>
    <t>LOOKUP identifier</t>
  </si>
  <si>
    <t>Defra name</t>
  </si>
  <si>
    <t>Taxi normal</t>
  </si>
  <si>
    <t>kg CO2e per pkm</t>
  </si>
  <si>
    <t>based on the large diesel car emission factor (consistent with the VCA dataset for London Taxis International vehicles) and an average passenger occupancy of 1.17</t>
  </si>
  <si>
    <t>Average bus</t>
  </si>
  <si>
    <t>Tube</t>
  </si>
  <si>
    <t>smallpetrol</t>
  </si>
  <si>
    <t>kg CO2e per vkm</t>
  </si>
  <si>
    <t>mediumpetrol</t>
  </si>
  <si>
    <t>Medium petrol car, from 1.4 - 2.0 litres</t>
  </si>
  <si>
    <t>largepetrol</t>
  </si>
  <si>
    <t>Large petrol cars, above 2.0 litres</t>
  </si>
  <si>
    <t>unknownpetrol</t>
  </si>
  <si>
    <t>Average petrol car</t>
  </si>
  <si>
    <t>smalldiesel</t>
  </si>
  <si>
    <t>Small diesel car, up to 1.7 litre or under</t>
  </si>
  <si>
    <t>mediumdiesel</t>
  </si>
  <si>
    <t>Medium diesel car, from 1.7 to 2.0 litre</t>
  </si>
  <si>
    <t>largediesel</t>
  </si>
  <si>
    <t>Large diesel car, over 2.0 litre</t>
  </si>
  <si>
    <t>unknowndiesel</t>
  </si>
  <si>
    <t>Average diesel car</t>
  </si>
  <si>
    <t>smallhybrid</t>
  </si>
  <si>
    <t>Small petrol hybrid car</t>
  </si>
  <si>
    <t>Conservative approach (medium car EF used)</t>
  </si>
  <si>
    <t>mediumhybrid</t>
  </si>
  <si>
    <t>Medium petrol hybrid car</t>
  </si>
  <si>
    <t>largehybrid</t>
  </si>
  <si>
    <t>Large petrol hybrid car</t>
  </si>
  <si>
    <t>unknownhybrid</t>
  </si>
  <si>
    <t>Average petrol hybrid car</t>
  </si>
  <si>
    <t>smallLPG</t>
  </si>
  <si>
    <t>Medium LPG car</t>
  </si>
  <si>
    <t>Conservative approach (medium LPG car EF used)</t>
  </si>
  <si>
    <t>mediumLPG</t>
  </si>
  <si>
    <t>largeLPG</t>
  </si>
  <si>
    <t>Large LPG car</t>
  </si>
  <si>
    <t>unknownLPG</t>
  </si>
  <si>
    <t>Average LPG car</t>
  </si>
  <si>
    <t>unknownunknown</t>
  </si>
  <si>
    <t>Average car (unknown fuel)</t>
  </si>
  <si>
    <t/>
  </si>
  <si>
    <t>smallunknown</t>
  </si>
  <si>
    <t>Average small car, unknown fuel</t>
  </si>
  <si>
    <t>mediumunknown</t>
  </si>
  <si>
    <t>Average medium car, unknown fuel</t>
  </si>
  <si>
    <t>largeunknown</t>
  </si>
  <si>
    <t>Average large car, unknown fuel</t>
  </si>
  <si>
    <t>Diesel van (Class II), 1.305 to 1.74 tonne</t>
  </si>
  <si>
    <t>Hospitality - accomodation</t>
  </si>
  <si>
    <t>Hotel rooms</t>
  </si>
  <si>
    <t>Country</t>
  </si>
  <si>
    <t>kg CO2e</t>
  </si>
  <si>
    <t>Hotel Overnight Stay</t>
  </si>
  <si>
    <t>Average</t>
  </si>
  <si>
    <t>room per night</t>
  </si>
  <si>
    <t>Emissions associated with a one night stay in a hotel room are calculated at 16.8 kg CO2 per room day for an average hotel (budget through mid-scale). For upscale hotels, that include restaurants, meal service and meeting space, emissions are calculated at 33.38 kg CO2 per room day. (Source: Environmental Protection Agency, CHP Potential in the Hotel and Casino Market Sectors, prepared by Energy and Environmental Analysis, Inc. for EPA.)</t>
  </si>
  <si>
    <t>Carbon Fund
http://carbonfund.org/how-we-calculate</t>
  </si>
  <si>
    <t>Activity</t>
  </si>
  <si>
    <t>Hotel Stay</t>
  </si>
  <si>
    <t>United Kingdom</t>
  </si>
  <si>
    <t>Room per night</t>
  </si>
  <si>
    <t>Argentina</t>
  </si>
  <si>
    <t>Australia</t>
  </si>
  <si>
    <t>Austria</t>
  </si>
  <si>
    <t>Belgium</t>
  </si>
  <si>
    <t>Brazil</t>
  </si>
  <si>
    <t>Canada</t>
  </si>
  <si>
    <t>Caribbean Region</t>
  </si>
  <si>
    <t>Chile</t>
  </si>
  <si>
    <t>China</t>
  </si>
  <si>
    <t>China (Hong Kong)</t>
  </si>
  <si>
    <t>Colombia</t>
  </si>
  <si>
    <t>Costa Rica</t>
  </si>
  <si>
    <t>Czech Republic</t>
  </si>
  <si>
    <t>Egypt</t>
  </si>
  <si>
    <t>France</t>
  </si>
  <si>
    <t>Germany</t>
  </si>
  <si>
    <t>Greece</t>
  </si>
  <si>
    <t>India</t>
  </si>
  <si>
    <t>Indonesia</t>
  </si>
  <si>
    <t>Ireland</t>
  </si>
  <si>
    <t>Israel</t>
  </si>
  <si>
    <t>Italy</t>
  </si>
  <si>
    <t>Japan</t>
  </si>
  <si>
    <t>Jordan</t>
  </si>
  <si>
    <t>Malaysia</t>
  </si>
  <si>
    <t>Mexico</t>
  </si>
  <si>
    <t>Netherlands</t>
  </si>
  <si>
    <t>New Zealand</t>
  </si>
  <si>
    <t>Panama</t>
  </si>
  <si>
    <t>Philippines</t>
  </si>
  <si>
    <t>Poland</t>
  </si>
  <si>
    <t>Portugal</t>
  </si>
  <si>
    <t>Qatar</t>
  </si>
  <si>
    <t>Russian Federation</t>
  </si>
  <si>
    <t>Saudi Arabia</t>
  </si>
  <si>
    <t>Singapore</t>
  </si>
  <si>
    <t>South Africa</t>
  </si>
  <si>
    <t>South Korea</t>
  </si>
  <si>
    <t>Spain</t>
  </si>
  <si>
    <t>Switzerland</t>
  </si>
  <si>
    <t>Taiwan</t>
  </si>
  <si>
    <t>Thailand</t>
  </si>
  <si>
    <t>Turkey</t>
  </si>
  <si>
    <t>United Arab Emirates</t>
  </si>
  <si>
    <t>United States</t>
  </si>
  <si>
    <t>Vietnam</t>
  </si>
  <si>
    <t>Hospitality - catering</t>
  </si>
  <si>
    <t>Meals</t>
  </si>
  <si>
    <t>kg CO2eq</t>
  </si>
  <si>
    <t>Breakfast</t>
  </si>
  <si>
    <t>Light Lunch - Option 1 (Meat)</t>
  </si>
  <si>
    <t>Light Lunch - Option 2 (Vegetarian)</t>
  </si>
  <si>
    <t>Light Lunch - Option 3 (Fish)</t>
  </si>
  <si>
    <t>Dinner - Option 1 (Meat)</t>
  </si>
  <si>
    <t>Dinner - Option 2 (Poultry)</t>
  </si>
  <si>
    <t>Dinner - Option 3 (Vegetarian)</t>
  </si>
  <si>
    <t>Dinner - Option 4 (Fish)</t>
  </si>
  <si>
    <t>Primary material production</t>
  </si>
  <si>
    <t>Food and drink</t>
  </si>
  <si>
    <t>kgCO2e/tonnes</t>
  </si>
  <si>
    <t xml:space="preserve">Uplift factor </t>
  </si>
  <si>
    <t>All of the food bought is locally sourced</t>
  </si>
  <si>
    <t>Some of the food bought will be locally sourced</t>
  </si>
  <si>
    <t>We're not worrying about where the food comes from</t>
  </si>
  <si>
    <t>Combustion</t>
  </si>
  <si>
    <t>Composting</t>
  </si>
  <si>
    <t>Landfill</t>
  </si>
  <si>
    <t>Anaerobic digestion</t>
  </si>
  <si>
    <t>Organic: food and drink waste</t>
  </si>
  <si>
    <t>tonnes</t>
  </si>
  <si>
    <t>Organic: food and drink waste % of consumption</t>
  </si>
  <si>
    <t>Unknown</t>
  </si>
  <si>
    <t>0-5%</t>
  </si>
  <si>
    <t>5-10%</t>
  </si>
  <si>
    <t>10-20%</t>
  </si>
  <si>
    <t>20-30% or more</t>
  </si>
  <si>
    <t>CO2 emissions per kWh from gas combustion</t>
  </si>
  <si>
    <t>Gas</t>
  </si>
  <si>
    <t>Fuels - Net CV basis, Natural gas, All scopes+ WTT - Grand Total GHG</t>
  </si>
  <si>
    <t>kg CO2eq / KWh</t>
  </si>
  <si>
    <t>Fuel Consumption of an average Public Assembly Building</t>
  </si>
  <si>
    <t>Original figure</t>
  </si>
  <si>
    <t>BTu/ft2 year</t>
  </si>
  <si>
    <t>Public assembly, Social</t>
  </si>
  <si>
    <t>US Department of Energy
Buildings Energy Data Book; The Energy Index for Commercial Buildings
http://buildingsdatabook.eren.doe.gov/CBECS.aspx</t>
  </si>
  <si>
    <t>1 ft2</t>
  </si>
  <si>
    <t>m2</t>
  </si>
  <si>
    <t>BTu</t>
  </si>
  <si>
    <t>kWh</t>
  </si>
  <si>
    <t>Annual number of hours of building use</t>
  </si>
  <si>
    <t>*hours assumed</t>
  </si>
  <si>
    <t>Fuel Consumption per hour per m2</t>
  </si>
  <si>
    <t>kWh/m2 hour</t>
  </si>
  <si>
    <t>Electricity Consumption of an average Public Assembly Building</t>
  </si>
  <si>
    <t>Electricity Consumption per hour per m2</t>
  </si>
  <si>
    <t>Water consumption study</t>
  </si>
  <si>
    <t>Large commercial buildings</t>
  </si>
  <si>
    <t>20 gallons per square foot</t>
  </si>
  <si>
    <t>USA</t>
  </si>
  <si>
    <t>EIA</t>
  </si>
  <si>
    <t>2012 Commercial Buildings Energy Consumption Survey: Water Consumption in Large Buildings Summary</t>
  </si>
  <si>
    <t>litres/m2/day</t>
  </si>
  <si>
    <t>Public order and safety buildings (which include prisons) and lodging buildings (which includes hotels) were the next most intensive</t>
  </si>
  <si>
    <t>42 gallons per square foot</t>
  </si>
  <si>
    <t>Hotel space</t>
  </si>
  <si>
    <t>85-97 L per m2</t>
  </si>
  <si>
    <t>Balearic Islands</t>
  </si>
  <si>
    <t>Publication</t>
  </si>
  <si>
    <t xml:space="preserve">Tourism and Water; By Dr. Stefan Gössling, Prof. C. Michael Hall, Dr. </t>
  </si>
  <si>
    <t>Office space</t>
  </si>
  <si>
    <t>87.5 L per square foot</t>
  </si>
  <si>
    <t>Realpac</t>
  </si>
  <si>
    <t>https://cdn.ymaws.com/www.realpac.ca/resource/resmgr/industry_sustainability_-_water_benchmarking/rp-water-management-and-benc.pdf</t>
  </si>
  <si>
    <t>Gallons to litres</t>
  </si>
  <si>
    <t>Ft2 to m2</t>
  </si>
  <si>
    <t>Type</t>
  </si>
  <si>
    <r>
      <t>kg CO</t>
    </r>
    <r>
      <rPr>
        <vertAlign val="subscript"/>
        <sz val="11"/>
        <color indexed="56"/>
        <rFont val="Calibri"/>
        <family val="2"/>
      </rPr>
      <t>2</t>
    </r>
    <r>
      <rPr>
        <sz val="11"/>
        <color indexed="56"/>
        <rFont val="Calibri"/>
        <family val="2"/>
      </rPr>
      <t>e</t>
    </r>
  </si>
  <si>
    <t>Water supply</t>
  </si>
  <si>
    <t>cubic metres</t>
  </si>
  <si>
    <t>litres</t>
  </si>
  <si>
    <t>Water treatment</t>
  </si>
  <si>
    <t>Material</t>
  </si>
  <si>
    <t>Plastic</t>
  </si>
  <si>
    <t>Plastics: average plastics</t>
  </si>
  <si>
    <t>Plastics: average plastic film</t>
  </si>
  <si>
    <t>Plastics: average plastic rigid</t>
  </si>
  <si>
    <t>Plastics: HDPE (incl. forming)</t>
  </si>
  <si>
    <t>Plastics: LDPE and LLDPE (incl. forming)</t>
  </si>
  <si>
    <t>Plastics: PET (incl. forming)</t>
  </si>
  <si>
    <t>Plastics: PP (incl. forming)</t>
  </si>
  <si>
    <t>Plastics: PS (incl. forming)</t>
  </si>
  <si>
    <t>Plastics: PVC (incl. forming)</t>
  </si>
  <si>
    <t>Wood</t>
  </si>
  <si>
    <t>Other</t>
  </si>
  <si>
    <t>Books</t>
  </si>
  <si>
    <t>Glass</t>
  </si>
  <si>
    <t>Clothing</t>
  </si>
  <si>
    <t>Paper</t>
  </si>
  <si>
    <t>Paper and board: board</t>
  </si>
  <si>
    <t>Paper and board: mixed</t>
  </si>
  <si>
    <t>Paper and board: paper</t>
  </si>
  <si>
    <t>Extra information needed</t>
  </si>
  <si>
    <t>Taxi - average car occupancy</t>
  </si>
  <si>
    <t>Business car/van occupancy</t>
  </si>
  <si>
    <t>Average car occupancy</t>
  </si>
  <si>
    <t>National Travel Survey
Statistical data set: NTS09 - Vehicles
NTS0906 - Car occupancy by trip purpose: Great Britain
Available from: 
https://www.gov.uk/government/statistical-data-sets/nts09-vehicle-milage-and-occupancy</t>
  </si>
  <si>
    <t>Flight distance brackets**</t>
  </si>
  <si>
    <t>Band start</t>
  </si>
  <si>
    <t>Band end</t>
  </si>
  <si>
    <t>km</t>
  </si>
  <si>
    <t>mile</t>
  </si>
  <si>
    <t>** GHG Emissions Resulting from Aircraft Travel, Carbon Planet, 2009 (http://www.carbonplanet.com/downloads/Flight_Calculator_Information_v9.2.pdf)</t>
  </si>
  <si>
    <t>Unit Conversions</t>
  </si>
  <si>
    <t>mile to km</t>
  </si>
  <si>
    <t>km to mile</t>
  </si>
  <si>
    <t>m2 to ft2</t>
  </si>
  <si>
    <t>ft2 to m2</t>
  </si>
  <si>
    <t>Electricity</t>
  </si>
  <si>
    <r>
      <rPr>
        <b/>
        <sz val="11"/>
        <color theme="1"/>
        <rFont val="Calibri"/>
        <family val="2"/>
        <scheme val="minor"/>
      </rPr>
      <t>CO</t>
    </r>
    <r>
      <rPr>
        <b/>
        <vertAlign val="subscript"/>
        <sz val="10"/>
        <rFont val="Arial"/>
        <family val="2"/>
      </rPr>
      <t>2</t>
    </r>
    <r>
      <rPr>
        <b/>
        <sz val="10"/>
        <rFont val="Arial"/>
        <family val="2"/>
      </rPr>
      <t xml:space="preserve"> emissions per kWh from electricity generation</t>
    </r>
  </si>
  <si>
    <t>Country electricity</t>
  </si>
  <si>
    <t>Notes</t>
  </si>
  <si>
    <t>Value</t>
  </si>
  <si>
    <t>Albania</t>
  </si>
  <si>
    <t>Non-OECD Europe and Eurasia</t>
  </si>
  <si>
    <r>
      <t>kg CO</t>
    </r>
    <r>
      <rPr>
        <vertAlign val="subscript"/>
        <sz val="10"/>
        <rFont val="Arial"/>
        <family val="2"/>
      </rPr>
      <t>2</t>
    </r>
    <r>
      <rPr>
        <sz val="10"/>
        <rFont val="Arial"/>
        <family val="2"/>
      </rPr>
      <t xml:space="preserve"> / KWh</t>
    </r>
  </si>
  <si>
    <t>IEA CO2 Emissions From Fuel Combustion_2015</t>
  </si>
  <si>
    <t>Algeria</t>
  </si>
  <si>
    <t>Africa</t>
  </si>
  <si>
    <t>Afghanistan</t>
  </si>
  <si>
    <t>Other Asia</t>
  </si>
  <si>
    <r>
      <t>kg CO</t>
    </r>
    <r>
      <rPr>
        <i/>
        <vertAlign val="subscript"/>
        <sz val="10"/>
        <rFont val="Arial"/>
        <family val="2"/>
      </rPr>
      <t>2</t>
    </r>
    <r>
      <rPr>
        <i/>
        <sz val="10"/>
        <rFont val="Arial"/>
        <family val="2"/>
      </rPr>
      <t xml:space="preserve"> / KWh</t>
    </r>
  </si>
  <si>
    <t>Angola</t>
  </si>
  <si>
    <t>Non-OECD Americas</t>
  </si>
  <si>
    <t>Armenia</t>
  </si>
  <si>
    <t>OECD Asia Oceania</t>
  </si>
  <si>
    <t>OECD Europe</t>
  </si>
  <si>
    <t>Azerbaijan</t>
  </si>
  <si>
    <t>Bahrain</t>
  </si>
  <si>
    <t>Middle East</t>
  </si>
  <si>
    <t>Bangladesh</t>
  </si>
  <si>
    <t>Asia</t>
  </si>
  <si>
    <t>Belarus</t>
  </si>
  <si>
    <t>Benin</t>
  </si>
  <si>
    <t>Bolivia</t>
  </si>
  <si>
    <t>Bosnia and Herzegovina</t>
  </si>
  <si>
    <t>Botswana</t>
  </si>
  <si>
    <t>Brunei Darussalam</t>
  </si>
  <si>
    <t>Bulgaria</t>
  </si>
  <si>
    <t>Cambodia</t>
  </si>
  <si>
    <t>Cameroon</t>
  </si>
  <si>
    <t>OECD Americas</t>
  </si>
  <si>
    <t>People's Republic of China</t>
  </si>
  <si>
    <t>Congo</t>
  </si>
  <si>
    <t>Democratic Republic of Congo</t>
  </si>
  <si>
    <t>Cote d'Ivoire</t>
  </si>
  <si>
    <t>Croatia</t>
  </si>
  <si>
    <t>Cuba</t>
  </si>
  <si>
    <t>Cyprus</t>
  </si>
  <si>
    <t>Denmark</t>
  </si>
  <si>
    <t>Dominican Republic</t>
  </si>
  <si>
    <t>Ecuador</t>
  </si>
  <si>
    <t>El Salvador</t>
  </si>
  <si>
    <t>Eritrea</t>
  </si>
  <si>
    <t>Estonia</t>
  </si>
  <si>
    <t>Ethiopia</t>
  </si>
  <si>
    <t>Finland</t>
  </si>
  <si>
    <t>Gabon</t>
  </si>
  <si>
    <t>Georgia</t>
  </si>
  <si>
    <t>Ghana</t>
  </si>
  <si>
    <t>Gibraltar</t>
  </si>
  <si>
    <t>Guatemala</t>
  </si>
  <si>
    <t>Haiti</t>
  </si>
  <si>
    <t>Honduras</t>
  </si>
  <si>
    <t>Hong Kong</t>
  </si>
  <si>
    <t>Hungary</t>
  </si>
  <si>
    <t>Iceland</t>
  </si>
  <si>
    <t>Islamic Republic of Iran</t>
  </si>
  <si>
    <t>Iraq</t>
  </si>
  <si>
    <t>Jamaica</t>
  </si>
  <si>
    <t>Kazakhstan</t>
  </si>
  <si>
    <t>Kenya</t>
  </si>
  <si>
    <t>Dem. People's Republic of Korea</t>
  </si>
  <si>
    <t>Korea</t>
  </si>
  <si>
    <t>Kosovo</t>
  </si>
  <si>
    <t>Kuwait</t>
  </si>
  <si>
    <t>Kyrgyzstan</t>
  </si>
  <si>
    <t>Latvia</t>
  </si>
  <si>
    <t>Lebanon</t>
  </si>
  <si>
    <t>Libya</t>
  </si>
  <si>
    <t>Lithuania</t>
  </si>
  <si>
    <t>Luxemburg</t>
  </si>
  <si>
    <t>FYR of Macedonia</t>
  </si>
  <si>
    <t>Malta</t>
  </si>
  <si>
    <t>Republic of Moldova</t>
  </si>
  <si>
    <t>Mongolia</t>
  </si>
  <si>
    <t>Montenegro</t>
  </si>
  <si>
    <t>Morocco</t>
  </si>
  <si>
    <t>Mozambique</t>
  </si>
  <si>
    <t>Myanmar</t>
  </si>
  <si>
    <t>Namibia</t>
  </si>
  <si>
    <t>Nepal</t>
  </si>
  <si>
    <t>Netherlands Antilles</t>
  </si>
  <si>
    <t>Nicaragua</t>
  </si>
  <si>
    <t>Nigeria</t>
  </si>
  <si>
    <t>Norway</t>
  </si>
  <si>
    <t>Oman</t>
  </si>
  <si>
    <t>Pakistan</t>
  </si>
  <si>
    <t>Paraguay</t>
  </si>
  <si>
    <t>n/a</t>
  </si>
  <si>
    <t>Peru</t>
  </si>
  <si>
    <t>Romania</t>
  </si>
  <si>
    <t>Senegal</t>
  </si>
  <si>
    <t>Serbia</t>
  </si>
  <si>
    <t>Slovak Repulic</t>
  </si>
  <si>
    <t>Slovenia</t>
  </si>
  <si>
    <t>Sri Lanka</t>
  </si>
  <si>
    <t>Sudan</t>
  </si>
  <si>
    <t>Sweden</t>
  </si>
  <si>
    <t>Syrian Arab Republic</t>
  </si>
  <si>
    <t>Taiwan (Chinese Taipei)</t>
  </si>
  <si>
    <t>Tajikistan</t>
  </si>
  <si>
    <t>United Republic of Tanzania</t>
  </si>
  <si>
    <t>Togo</t>
  </si>
  <si>
    <t>Trinidad and Tobago</t>
  </si>
  <si>
    <t>Tunisia</t>
  </si>
  <si>
    <t>Turkmenistan</t>
  </si>
  <si>
    <t>Ukraine</t>
  </si>
  <si>
    <t>UK</t>
  </si>
  <si>
    <t>Uruguay</t>
  </si>
  <si>
    <t>Uzbekistan</t>
  </si>
  <si>
    <t>Venezuela</t>
  </si>
  <si>
    <t>Yemen</t>
  </si>
  <si>
    <t>Zambia</t>
  </si>
  <si>
    <t>Zimbabwe</t>
  </si>
  <si>
    <t>Footprint calculations</t>
  </si>
  <si>
    <t>Assumption - 50:50 split to car or train; only flights considered for intl travel</t>
  </si>
  <si>
    <t>Assumption car</t>
  </si>
  <si>
    <t>Questionable emission factor for food</t>
  </si>
  <si>
    <t>Results</t>
  </si>
  <si>
    <t>Car travel</t>
  </si>
  <si>
    <t>Train travel</t>
  </si>
  <si>
    <t>Coach travel</t>
  </si>
  <si>
    <t>Alternative travel arrangements</t>
  </si>
  <si>
    <t>Travel from hotel to event</t>
  </si>
  <si>
    <t>Travel by staff to event</t>
  </si>
  <si>
    <t>Gifts and misc</t>
  </si>
  <si>
    <t>TRAVEL</t>
  </si>
  <si>
    <t>Distance per leg</t>
  </si>
  <si>
    <t>Total Distance (miles)</t>
  </si>
  <si>
    <t>Emission Factor</t>
  </si>
  <si>
    <t>Total emissions
(kg CO2e)</t>
  </si>
  <si>
    <t>EF factor</t>
  </si>
  <si>
    <t>Miles factor</t>
  </si>
  <si>
    <r>
      <t>Emissions
(kg CO</t>
    </r>
    <r>
      <rPr>
        <vertAlign val="subscript"/>
        <sz val="12"/>
        <rFont val="Arial"/>
        <family val="2"/>
      </rPr>
      <t>2</t>
    </r>
    <r>
      <rPr>
        <sz val="12"/>
        <rFont val="Arial"/>
        <family val="2"/>
      </rPr>
      <t>e)</t>
    </r>
  </si>
  <si>
    <t>Return trip?</t>
  </si>
  <si>
    <r>
      <t>Emissions (kgCO</t>
    </r>
    <r>
      <rPr>
        <vertAlign val="subscript"/>
        <sz val="12"/>
        <rFont val="Arial"/>
        <family val="2"/>
      </rPr>
      <t>2</t>
    </r>
    <r>
      <rPr>
        <sz val="12"/>
        <rFont val="Arial"/>
        <family val="2"/>
      </rPr>
      <t>e)</t>
    </r>
  </si>
  <si>
    <t>Emission Factor Name</t>
  </si>
  <si>
    <t>Emission Factor Value</t>
  </si>
  <si>
    <t>Mix</t>
  </si>
  <si>
    <t>Distance factor (km to miles)</t>
  </si>
  <si>
    <r>
      <t>Emissions (tCO</t>
    </r>
    <r>
      <rPr>
        <vertAlign val="subscript"/>
        <sz val="12"/>
        <rFont val="Arial"/>
        <family val="2"/>
      </rPr>
      <t>2</t>
    </r>
    <r>
      <rPr>
        <sz val="12"/>
        <rFont val="Arial"/>
        <family val="2"/>
      </rPr>
      <t>e)</t>
    </r>
  </si>
  <si>
    <t>Number of attendees staying at hotel</t>
  </si>
  <si>
    <t>Breakfast (tco2e)</t>
  </si>
  <si>
    <t>Item number</t>
  </si>
  <si>
    <t>Electricity efs</t>
  </si>
  <si>
    <t>Number of hours</t>
  </si>
  <si>
    <t xml:space="preserve">Approximate size </t>
  </si>
  <si>
    <t>Area conversion factor
(ft2 to m2)</t>
  </si>
  <si>
    <t>Water consumption (litres)</t>
  </si>
  <si>
    <t>Water footprint</t>
  </si>
  <si>
    <t>Electricity Consumption per hour per m2
(kWh/m2 hour)</t>
  </si>
  <si>
    <t>CO2 emissions per kWh from gas combustion
(kg CO2eq / KWh)</t>
  </si>
  <si>
    <t>Fuel Consumption per hour per m2
(kWh/m2 hour)</t>
  </si>
  <si>
    <t>Emissions (tco2e)</t>
  </si>
  <si>
    <t>LOCAL</t>
  </si>
  <si>
    <t>car</t>
  </si>
  <si>
    <t>Emission factor - car</t>
  </si>
  <si>
    <t>Emission factor</t>
  </si>
  <si>
    <t>Lunch: Meat</t>
  </si>
  <si>
    <t>Plastics</t>
  </si>
  <si>
    <t>Air travel unknown mix</t>
  </si>
  <si>
    <t>Local - underground train</t>
  </si>
  <si>
    <t>taxi</t>
  </si>
  <si>
    <t>Footprint</t>
  </si>
  <si>
    <t>Attendees footprint</t>
  </si>
  <si>
    <t>Lunch: Vegetarian</t>
  </si>
  <si>
    <t>Local - bus</t>
  </si>
  <si>
    <t>coach</t>
  </si>
  <si>
    <t>Presenters footprint</t>
  </si>
  <si>
    <t>Lunch: Fish</t>
  </si>
  <si>
    <t>Car travel unknown mix</t>
  </si>
  <si>
    <t>Local - train</t>
  </si>
  <si>
    <t>train</t>
  </si>
  <si>
    <t>Performers footprint</t>
  </si>
  <si>
    <t>Lunch: Unkown</t>
  </si>
  <si>
    <t>Car travel hotel</t>
  </si>
  <si>
    <t>Local - car or taxi</t>
  </si>
  <si>
    <t>underground</t>
  </si>
  <si>
    <t>Total</t>
  </si>
  <si>
    <t>Dinner: Meat</t>
  </si>
  <si>
    <t>Marketing</t>
  </si>
  <si>
    <t>Taxi travel hotel</t>
  </si>
  <si>
    <t>Local - walk or cycle</t>
  </si>
  <si>
    <t>Assumed</t>
  </si>
  <si>
    <t xml:space="preserve">Assumed </t>
  </si>
  <si>
    <t>Dinner: Poultry</t>
  </si>
  <si>
    <t>TOTAL</t>
  </si>
  <si>
    <t>Local - total</t>
  </si>
  <si>
    <t>Dinner: Vegetarian</t>
  </si>
  <si>
    <t>Train travel unknown mix</t>
  </si>
  <si>
    <t>Mode</t>
  </si>
  <si>
    <t>Dinner: Fish</t>
  </si>
  <si>
    <t>If known, calculation using complete energy and water consumption data</t>
  </si>
  <si>
    <t>Cardboard</t>
  </si>
  <si>
    <t>Train travel hotel</t>
  </si>
  <si>
    <t>REGIONAL</t>
  </si>
  <si>
    <t>car or train</t>
  </si>
  <si>
    <t>Paper billboard</t>
  </si>
  <si>
    <t>Underground travel hotel</t>
  </si>
  <si>
    <t>Sub-total (tco2e)</t>
  </si>
  <si>
    <t>Footprint tCO2e</t>
  </si>
  <si>
    <t>Weight / billboard (kgs)</t>
  </si>
  <si>
    <t>Coach or bus travel</t>
  </si>
  <si>
    <t>Coach or bus travel unknown mix</t>
  </si>
  <si>
    <t>Emission factor mix</t>
  </si>
  <si>
    <t>Or, added food weight (tonnage)</t>
  </si>
  <si>
    <t>Assumes 96 sheet billboars (12.19x3.05) with weight 900g per sq m</t>
  </si>
  <si>
    <t>Coach travel hotel</t>
  </si>
  <si>
    <t>Region - total</t>
  </si>
  <si>
    <t>Added weight footpint (tco2)</t>
  </si>
  <si>
    <t>Water</t>
  </si>
  <si>
    <t>https://www.papersizes.org/billboard-sizes.htm</t>
  </si>
  <si>
    <t>Local staff travel</t>
  </si>
  <si>
    <t>Create traditional billboards, the answer is polyvinyl chloride (PVC) and polyethylene (PE</t>
  </si>
  <si>
    <t>SUB TOTAL</t>
  </si>
  <si>
    <t>NATIONAL</t>
  </si>
  <si>
    <t>car or train or flight</t>
  </si>
  <si>
    <t>Food source (tCO2e)</t>
  </si>
  <si>
    <t>Water units</t>
  </si>
  <si>
    <t>The weights of the different banner substrates range from as light as 9 ounces to as heavy as 22 ounces per square yard (900gsm)</t>
  </si>
  <si>
    <t>Water supply EF</t>
  </si>
  <si>
    <t>HOSPITALITY - ACCOMODATION</t>
  </si>
  <si>
    <t>% food waste</t>
  </si>
  <si>
    <t>Water treatment EF</t>
  </si>
  <si>
    <t>Number of hotel stays for attendees</t>
  </si>
  <si>
    <t>internal flight</t>
  </si>
  <si>
    <t>Disposal % of overall food consumption</t>
  </si>
  <si>
    <t>Number of hotel stays for presentors</t>
  </si>
  <si>
    <t>Waste footprint (tco2e)</t>
  </si>
  <si>
    <t>Total of all clothing items</t>
  </si>
  <si>
    <t>Number of hotel stays for performers</t>
  </si>
  <si>
    <t>National-total</t>
  </si>
  <si>
    <t>Footprint (tco2e)</t>
  </si>
  <si>
    <t>INTERNATIONAL</t>
  </si>
  <si>
    <t>HOSPITALITY - CATERING</t>
  </si>
  <si>
    <t>Lunch</t>
  </si>
  <si>
    <t>international flight</t>
  </si>
  <si>
    <t>Dinner</t>
  </si>
  <si>
    <t>Unknown meals</t>
  </si>
  <si>
    <t>International-total</t>
  </si>
  <si>
    <t>Sub total food</t>
  </si>
  <si>
    <t>Source uplift</t>
  </si>
  <si>
    <t>GLOBAL</t>
  </si>
  <si>
    <t>Waste uplift</t>
  </si>
  <si>
    <t>Global-total</t>
  </si>
  <si>
    <t>EVENT SPACE</t>
  </si>
  <si>
    <t>Event space 1:</t>
  </si>
  <si>
    <t>Event space 2:</t>
  </si>
  <si>
    <t>Event space 3:</t>
  </si>
  <si>
    <t>Event space 4:</t>
  </si>
  <si>
    <t>Event space 5:</t>
  </si>
  <si>
    <t>Separate electricity:</t>
  </si>
  <si>
    <t>Separate gas:</t>
  </si>
  <si>
    <t>Separate water:</t>
  </si>
  <si>
    <t>PROMOTIONAL MATERIALS</t>
  </si>
  <si>
    <t>a. Gifts and miscellaneous sub total</t>
  </si>
  <si>
    <t>Clothing:</t>
  </si>
  <si>
    <t>Plastic:</t>
  </si>
  <si>
    <t>Paper:</t>
  </si>
  <si>
    <t>Wood:</t>
  </si>
  <si>
    <t>b. Marketing and promotional material st</t>
  </si>
  <si>
    <t>Billboard</t>
  </si>
  <si>
    <t>c. Branded clothing st</t>
  </si>
  <si>
    <t>T-Shirts</t>
  </si>
  <si>
    <t>Shirts</t>
  </si>
  <si>
    <t>Jackets</t>
  </si>
  <si>
    <t>Jumpers</t>
  </si>
  <si>
    <t>Trousers / Jeans</t>
  </si>
  <si>
    <t>Shoes</t>
  </si>
  <si>
    <t>ADDITIONAL SERVICES</t>
  </si>
  <si>
    <t>To be calculated independently following submission</t>
  </si>
  <si>
    <t>CONVERSION FACTORS</t>
  </si>
  <si>
    <t>km : miles</t>
  </si>
  <si>
    <t>m2 : ft2</t>
  </si>
  <si>
    <t>PIE CHART GRAPHIC</t>
  </si>
  <si>
    <t>Accomodation</t>
  </si>
  <si>
    <t>Use of event space</t>
  </si>
  <si>
    <t>Promotional Materials</t>
  </si>
  <si>
    <t>Summary footprints by meal type</t>
  </si>
  <si>
    <t>Food weight</t>
  </si>
  <si>
    <t>Lookup reference</t>
  </si>
  <si>
    <t>Footprint kgCO2e per kg of food type</t>
  </si>
  <si>
    <t>Footprint (kgCO2e) per meal food amount</t>
  </si>
  <si>
    <t>Toast</t>
  </si>
  <si>
    <t>grams</t>
  </si>
  <si>
    <t>Eggs</t>
  </si>
  <si>
    <t>Coffee</t>
  </si>
  <si>
    <t>Coffee milk</t>
  </si>
  <si>
    <t>Juice</t>
  </si>
  <si>
    <t>Chicken</t>
  </si>
  <si>
    <t>Salad - other vegatables</t>
  </si>
  <si>
    <t>Salad - tomatoes</t>
  </si>
  <si>
    <t>Salad - peas</t>
  </si>
  <si>
    <t>Potatoes</t>
  </si>
  <si>
    <t>Juice / fruit</t>
  </si>
  <si>
    <t>Pulses</t>
  </si>
  <si>
    <t>Fish</t>
  </si>
  <si>
    <t>Beef</t>
  </si>
  <si>
    <t>Rice</t>
  </si>
  <si>
    <t>Dessert</t>
  </si>
  <si>
    <t>Alcoholic drink</t>
  </si>
  <si>
    <t>Tofu</t>
  </si>
  <si>
    <t>Shrimps</t>
  </si>
  <si>
    <t>Assumptions</t>
  </si>
  <si>
    <t>Salad options assumed to be tomatoes, peas and other vegatables - general options and higher footprint so conservative</t>
  </si>
  <si>
    <t>Consistent layout of meals across diets</t>
  </si>
  <si>
    <t>Meal proportion weights rounded up based on desk research</t>
  </si>
  <si>
    <t>Dessert - using highest footprint of cheese (board) and chocolate</t>
  </si>
  <si>
    <t>Alcoholic drink - using highest footprint of beer and wine</t>
  </si>
  <si>
    <t>Additional research for comparison</t>
  </si>
  <si>
    <t>Meal composition</t>
  </si>
  <si>
    <t>Meal equivalent</t>
  </si>
  <si>
    <t>kgCO2e</t>
  </si>
  <si>
    <t>Source reference</t>
  </si>
  <si>
    <t xml:space="preserve">Toast, Scrambled Eggs, Coffee </t>
  </si>
  <si>
    <t>Scenario building to test and inform the development of a BSI method for assessing greenhouse gas emissions from food, DEFRA</t>
  </si>
  <si>
    <t>Ham casserole, Fresh vegetable salad, Wholewheat bread, Spread, Juice</t>
  </si>
  <si>
    <t>Beetroot patty, boiled pearl barley, Chinese cabbage and blackcurrant salad, wholewheat bread,Spread, Juice</t>
  </si>
  <si>
    <t>Environmental Impacts of a Lunch Plate – Challenges in Interpreting the LCA Results: Proceedings of the Conference “Future of the Consumer Society”
28–29 May 2009, Tampere, Finland</t>
  </si>
  <si>
    <t>Cod fillet, Grilled tomatoes, Wholewheat bread, Spread, Juice</t>
  </si>
  <si>
    <t>Carbon footprint and energy use of Norwegian seafood products</t>
  </si>
  <si>
    <t>Lamb shanks with roast potatoes, Fresh fruit and Cheese, Red Wine, Coffee</t>
  </si>
  <si>
    <t>Grilled Vegetables, Duck in Hoisin Sauce, Fresh fruit and Cheese, Red Wine, Coffee</t>
  </si>
  <si>
    <t>Lentil Soup, Rice, Vegetable Stirfry , Fresh fruit and cheese, Red Wine, Coffee</t>
  </si>
  <si>
    <t xml:space="preserve">Carbon footprints of Indian food items: Agriculture, Ecosystems &amp; Environment </t>
  </si>
  <si>
    <t>Miso Soup, Rice, Grilled fish with vegetables, Fresh fruit and Cheese, Red Wine, Coffee</t>
  </si>
  <si>
    <t>What is the value of foods? A report of the Study Group on Foods in Japan</t>
  </si>
  <si>
    <t>Portion sizes</t>
  </si>
  <si>
    <t>Meat portion (beef, lamb, poultry, fish)</t>
  </si>
  <si>
    <t>Tofu portion</t>
  </si>
  <si>
    <t>Carbohydrate portion (rice, potatoes)</t>
  </si>
  <si>
    <t>Bread portion (1x slice)</t>
  </si>
  <si>
    <t>Salad portion</t>
  </si>
  <si>
    <t>Beans and pulses portion</t>
  </si>
  <si>
    <t>Egg portion (1x egg)</t>
  </si>
  <si>
    <t>Dessert / cheese board portion</t>
  </si>
  <si>
    <t>Drinks - juice portion / Fruit portion</t>
  </si>
  <si>
    <t>Drinks - coffee portion</t>
  </si>
  <si>
    <t>Drinks - coffee milk portion</t>
  </si>
  <si>
    <t xml:space="preserve">Drinks - non alcoholic portion </t>
  </si>
  <si>
    <t>Drinks - alcoholic portion</t>
  </si>
  <si>
    <t>https://www.cookipedia.co.uk/recipes_wiki/Portions_per_person</t>
  </si>
  <si>
    <t>https://fishmeatsveg.co.uk/portion-size-guide/</t>
  </si>
  <si>
    <t>Footprint per food kg</t>
  </si>
  <si>
    <t>Poore, J., &amp; Nemecek, T. (2018). Reducing food’s environmental impacts through producers and consumers. Science, 360(6392), 987-992.</t>
  </si>
  <si>
    <t>Data from the largest meta-analysis of global food systems to date, published in Science by Joseph Poore and Thomas Nemecek (2018)</t>
  </si>
  <si>
    <t>In this study, the authors looked at data across more than 38,000 commercial farms in 119 countries</t>
  </si>
  <si>
    <t>https://ourworldindata.org/food-choice-vs-eating-local</t>
  </si>
  <si>
    <t>Food product</t>
  </si>
  <si>
    <t>Land use change</t>
  </si>
  <si>
    <t>Animal Feed</t>
  </si>
  <si>
    <t>Farm</t>
  </si>
  <si>
    <t>Processing</t>
  </si>
  <si>
    <t>Transport</t>
  </si>
  <si>
    <t>Packging</t>
  </si>
  <si>
    <t>Retail</t>
  </si>
  <si>
    <t>1kg = kgCO2e</t>
  </si>
  <si>
    <t>Beef (beef herd)</t>
  </si>
  <si>
    <t>Lamb &amp; Mutton</t>
  </si>
  <si>
    <t>Cheese</t>
  </si>
  <si>
    <t>Beef (dairy herd)</t>
  </si>
  <si>
    <t>Dark Chocolate</t>
  </si>
  <si>
    <t>Shrimps (farmed)</t>
  </si>
  <si>
    <t>Palm Oil</t>
  </si>
  <si>
    <t>Pig Meat</t>
  </si>
  <si>
    <t>Poultry Meat</t>
  </si>
  <si>
    <t>Olive Oil</t>
  </si>
  <si>
    <t>Soybean Oil</t>
  </si>
  <si>
    <t>Fish (farmed)</t>
  </si>
  <si>
    <t>Rapeseed Oil</t>
  </si>
  <si>
    <t>Sunflower Oil</t>
  </si>
  <si>
    <t>Milk</t>
  </si>
  <si>
    <t>Cane Sugar</t>
  </si>
  <si>
    <t>Groundnuts</t>
  </si>
  <si>
    <t>Oatmeal</t>
  </si>
  <si>
    <t>Other Pulses</t>
  </si>
  <si>
    <t>Wheat &amp; Rye (Bread)</t>
  </si>
  <si>
    <t>Tomatoes</t>
  </si>
  <si>
    <t>Beet Sugar</t>
  </si>
  <si>
    <t>Wine</t>
  </si>
  <si>
    <t>Maize (Meal)</t>
  </si>
  <si>
    <t>Barley (Beer)</t>
  </si>
  <si>
    <t>Berries &amp; Grapes</t>
  </si>
  <si>
    <t>Soymilk</t>
  </si>
  <si>
    <t>Cassava</t>
  </si>
  <si>
    <t>Peas</t>
  </si>
  <si>
    <t>Bananas</t>
  </si>
  <si>
    <t>Other Fruit</t>
  </si>
  <si>
    <t>Other Vegetables</t>
  </si>
  <si>
    <t>Brassicas</t>
  </si>
  <si>
    <t>Onions &amp; Leeks</t>
  </si>
  <si>
    <t>Root Vegetables</t>
  </si>
  <si>
    <t>Apples</t>
  </si>
  <si>
    <t>Citrus Fruit</t>
  </si>
  <si>
    <t>Nuts</t>
  </si>
  <si>
    <t>Different Types of Diets (footprints are on a per year basis)</t>
  </si>
  <si>
    <t>Food supply emissions (tCO2e/person)</t>
  </si>
  <si>
    <t>Storage emissions (tCO2e/person)</t>
  </si>
  <si>
    <t>Cooking emissions (tCO2e/person)</t>
  </si>
  <si>
    <t>Total (tCO2e/person)</t>
  </si>
  <si>
    <t>Meat lover</t>
  </si>
  <si>
    <t>No Beef</t>
  </si>
  <si>
    <t>Vegetarian</t>
  </si>
  <si>
    <t>Vegan</t>
  </si>
  <si>
    <t>Food miles (footprints are on a per year basis)</t>
  </si>
  <si>
    <t>Transport emissions (tCO2e/US-HH) (1)</t>
  </si>
  <si>
    <t>US HH size (2)</t>
  </si>
  <si>
    <t>Transport emissions (tCO2e/person)</t>
  </si>
  <si>
    <t>Final delivery from producer to retailer</t>
  </si>
  <si>
    <t>Freight miles</t>
  </si>
  <si>
    <t xml:space="preserve">http://shrinkthatfootprint.com/food-miles; https://pubs.acs.org/doi/pdf/10.1021/es702969f?rand=ga24jy64 </t>
  </si>
  <si>
    <t xml:space="preserve">https://population.un.org/Household/index.html#/countries/840 </t>
  </si>
  <si>
    <t>Proportion of average diet</t>
  </si>
  <si>
    <t>Locally sourced food</t>
  </si>
  <si>
    <t>Average purchase of locally sourced food</t>
  </si>
  <si>
    <t>Not worrying about where food comes from</t>
  </si>
  <si>
    <t xml:space="preserve">http://shrinkthatfootprint.com/food-carbon-footprint-diet </t>
  </si>
  <si>
    <t xml:space="preserve">http://shrinkthatfootprint.com/shrink-your-food-footprint </t>
  </si>
  <si>
    <t>miles</t>
  </si>
  <si>
    <t>yes</t>
  </si>
  <si>
    <r>
      <t>m</t>
    </r>
    <r>
      <rPr>
        <vertAlign val="superscript"/>
        <sz val="11"/>
        <color theme="1"/>
        <rFont val="Univers for BP Light"/>
        <family val="2"/>
      </rPr>
      <t>2</t>
    </r>
  </si>
  <si>
    <t>small</t>
  </si>
  <si>
    <t>diesel</t>
  </si>
  <si>
    <t>kms</t>
  </si>
  <si>
    <t>no</t>
  </si>
  <si>
    <r>
      <t>ft</t>
    </r>
    <r>
      <rPr>
        <vertAlign val="superscript"/>
        <sz val="11"/>
        <color theme="1"/>
        <rFont val="Univers for BP Light"/>
        <family val="2"/>
      </rPr>
      <t>2</t>
    </r>
  </si>
  <si>
    <t>medium</t>
  </si>
  <si>
    <t>petrol</t>
  </si>
  <si>
    <t>large</t>
  </si>
  <si>
    <t>hybrid</t>
  </si>
  <si>
    <t>average</t>
  </si>
  <si>
    <t>cng</t>
  </si>
  <si>
    <t>lpg</t>
  </si>
  <si>
    <t>unknown</t>
  </si>
  <si>
    <t>Introduction</t>
  </si>
  <si>
    <t xml:space="preserve">This tool has been designed by BP Target Neutral </t>
  </si>
  <si>
    <t xml:space="preserve">It allows you to calculate the footprint associated with activities at your event </t>
  </si>
  <si>
    <t>The purpose is to help reduce the footprint of the event and offset the residual emissions</t>
  </si>
  <si>
    <t>If you would like to apply to make your event carbon neutral, complete the form and send it back to BP Target Neutral, who will then advise you on how to certify the event</t>
  </si>
  <si>
    <t>Click on the icons above to begin</t>
  </si>
  <si>
    <t>Version 1.0; technical review Dec 19</t>
  </si>
  <si>
    <t>BP TARGET NEUTRAL</t>
  </si>
  <si>
    <t>This tool has been designed to allow you (the event organiser) to calculate the footprint associated with your event</t>
  </si>
  <si>
    <t>The purpose is to help you reduce the footprint of your event and offset the residual emissions</t>
  </si>
  <si>
    <t xml:space="preserve">If you would like to apply to make your event carbon neutral please address all the questions in this tool </t>
  </si>
  <si>
    <t>Once the form is complete please send it back to BP Target Neutral who will advise you on next steps</t>
  </si>
  <si>
    <t>Version 2.0; technical review March 2020</t>
  </si>
  <si>
    <t>DATA COLLECTION</t>
  </si>
  <si>
    <t>Name of event:</t>
  </si>
  <si>
    <t>International Law and Climate Change</t>
  </si>
  <si>
    <t xml:space="preserve">Purpose of event: </t>
  </si>
  <si>
    <t>ILA British Branch Spring Conference 2022</t>
  </si>
  <si>
    <t>Number of attendees:</t>
  </si>
  <si>
    <t>Select location:</t>
  </si>
  <si>
    <t>Duration in days:</t>
  </si>
  <si>
    <t>Event organiser:</t>
  </si>
  <si>
    <t>University of Surrey School of Law</t>
  </si>
  <si>
    <t>Main contact:</t>
  </si>
  <si>
    <t>Dr Arman Sarvarian</t>
  </si>
  <si>
    <t>Contact details:</t>
  </si>
  <si>
    <t xml:space="preserve">a.sarvarian@surrey.ac.uk </t>
  </si>
  <si>
    <t>Please check the box to confirm the following points (as event organiser):</t>
  </si>
  <si>
    <t xml:space="preserve"> -  The data submitted is accurate and correct to the best of your knowledge</t>
  </si>
  <si>
    <t xml:space="preserve"> -  Estimations are made when data is too difficult to collect or unavailable </t>
  </si>
  <si>
    <t xml:space="preserve"> -  All emission sources have been addressed below (if applying for carbon neutral status)</t>
  </si>
  <si>
    <t xml:space="preserve"> -  Any claims of carbon neutrality are self-certified by the event organiser to be in line with the BP Target Neutral Protocol</t>
  </si>
  <si>
    <t>Please use the following fields to input data for known travel arrangements</t>
  </si>
  <si>
    <t>Air travel is usually the most important aspect of an event footprint, so please try to collect information for all attendees flying to the event</t>
  </si>
  <si>
    <t>For other or unknown travel arrangements you can use streamlined calculations in the 'unknown travel scenarios' section below</t>
  </si>
  <si>
    <t xml:space="preserve">a. </t>
  </si>
  <si>
    <t xml:space="preserve">Air travel  </t>
  </si>
  <si>
    <t>select here to enter air travel data</t>
  </si>
  <si>
    <t xml:space="preserve">b. </t>
  </si>
  <si>
    <t>select here to enter car travel data</t>
  </si>
  <si>
    <t xml:space="preserve">c. </t>
  </si>
  <si>
    <t>select here to enter train travel data</t>
  </si>
  <si>
    <t xml:space="preserve">d. </t>
  </si>
  <si>
    <t>select here to enter coach travel data</t>
  </si>
  <si>
    <t>e. Alternatively if you don't know the travel arrangements please fill out the following:</t>
  </si>
  <si>
    <t>input</t>
  </si>
  <si>
    <t>choose mode</t>
  </si>
  <si>
    <t>Participants living locally</t>
  </si>
  <si>
    <t>number of participants</t>
  </si>
  <si>
    <t>Participants travelling within region</t>
  </si>
  <si>
    <t>Participants travelling within country</t>
  </si>
  <si>
    <t>Participants travelling from another country</t>
  </si>
  <si>
    <t>Participants travelling from another continent</t>
  </si>
  <si>
    <t>flight</t>
  </si>
  <si>
    <t xml:space="preserve">f. </t>
  </si>
  <si>
    <t>Average one way distance between hotel and event:</t>
  </si>
  <si>
    <t>Typical mode of transport taken</t>
  </si>
  <si>
    <t xml:space="preserve">g. </t>
  </si>
  <si>
    <t>Average number of staff supporting event each day:</t>
  </si>
  <si>
    <t>number of staff</t>
  </si>
  <si>
    <t>Average one way distance travelled to support event:</t>
  </si>
  <si>
    <t>number of stays</t>
  </si>
  <si>
    <t>Number of hotel stays for presenters</t>
  </si>
  <si>
    <r>
      <rPr>
        <sz val="10"/>
        <rFont val="Univers for BP Light"/>
        <family val="2"/>
      </rPr>
      <t xml:space="preserve">Please make sure to </t>
    </r>
    <r>
      <rPr>
        <u/>
        <sz val="10"/>
        <color theme="10"/>
        <rFont val="Univers for BP Light"/>
        <family val="2"/>
      </rPr>
      <t>select the location of the event (country)</t>
    </r>
    <r>
      <rPr>
        <sz val="10"/>
        <rFont val="Univers for BP Light"/>
        <family val="2"/>
      </rPr>
      <t xml:space="preserve"> in the 'introduction' section above</t>
    </r>
  </si>
  <si>
    <t>a. Food consumption</t>
  </si>
  <si>
    <t># of meals</t>
  </si>
  <si>
    <t>e.g. slices of toast, eggs, coffee, juice</t>
  </si>
  <si>
    <t>Lunch -</t>
  </si>
  <si>
    <t>Meat</t>
  </si>
  <si>
    <t>e.g. chicken portion, salad, potatoes, fruit</t>
  </si>
  <si>
    <t xml:space="preserve">Lunch - </t>
  </si>
  <si>
    <t>e.g. pulses portion, salad, potatoes, fruit</t>
  </si>
  <si>
    <t>e.g. fish portion, salad, potatoes, fruit</t>
  </si>
  <si>
    <t>Dinner -</t>
  </si>
  <si>
    <t xml:space="preserve">e.g. meat main, rice side, salad, dessert, drink </t>
  </si>
  <si>
    <t>Poultry</t>
  </si>
  <si>
    <t>e.g. tofu and rice main, salad, dessert, drink</t>
  </si>
  <si>
    <t>e.g. fish main, rice side, salad, dessert, drink</t>
  </si>
  <si>
    <t xml:space="preserve">Dinner - </t>
  </si>
  <si>
    <t>Or, provide the approximate weight of food and drink bought:</t>
  </si>
  <si>
    <t>kgs</t>
  </si>
  <si>
    <t>b. Food source</t>
  </si>
  <si>
    <t>How are you sourcing the food for the event?</t>
  </si>
  <si>
    <t>c. Food waste</t>
  </si>
  <si>
    <t>What % of the purchased food is expected to be wasted:</t>
  </si>
  <si>
    <t>What will be the method to dispose of food waste:</t>
  </si>
  <si>
    <t>country</t>
  </si>
  <si>
    <t>number of hours</t>
  </si>
  <si>
    <t>approximate size</t>
  </si>
  <si>
    <t>unit</t>
  </si>
  <si>
    <t>Or, if you know the energy and water consumption of the event space during the event:</t>
  </si>
  <si>
    <t>KWh</t>
  </si>
  <si>
    <t>If known and easy to estimate numbers for</t>
  </si>
  <si>
    <t>a. Gifts and miscellaneous</t>
  </si>
  <si>
    <t>describe type of item</t>
  </si>
  <si>
    <t>total weight of items</t>
  </si>
  <si>
    <r>
      <rPr>
        <sz val="10"/>
        <rFont val="Univers for BP Light"/>
        <family val="2"/>
      </rPr>
      <t xml:space="preserve">kgs </t>
    </r>
    <r>
      <rPr>
        <sz val="8"/>
        <color theme="10"/>
        <rFont val="Univers for BP Light"/>
        <family val="2"/>
      </rPr>
      <t>(</t>
    </r>
    <r>
      <rPr>
        <u/>
        <sz val="8"/>
        <color theme="10"/>
        <rFont val="Univers for BP Light"/>
        <family val="2"/>
      </rPr>
      <t>see below to help calculate weight)</t>
    </r>
  </si>
  <si>
    <t>b. Marketing</t>
  </si>
  <si>
    <t>describe communication</t>
  </si>
  <si>
    <t>quantity</t>
  </si>
  <si>
    <t>leaflets</t>
  </si>
  <si>
    <t>number of billboards</t>
  </si>
  <si>
    <t>c. Branded clothing - please select number of items:</t>
  </si>
  <si>
    <t>number of items, equivalent to a weight of</t>
  </si>
  <si>
    <t>If you assess any of the following activities to be a significant part of your event activities then please reach out to BP Target Neutral:</t>
  </si>
  <si>
    <t>a. Additional vehicle use for transportation around the event site</t>
  </si>
  <si>
    <t>b. Postage and freight, for example of transportation of displays to/from the event</t>
  </si>
  <si>
    <t>c. Cleaning services</t>
  </si>
  <si>
    <t xml:space="preserve">d. Base building services to manage and maintain the building hosting the event </t>
  </si>
  <si>
    <t xml:space="preserve">e. IT services </t>
  </si>
  <si>
    <t>f. Telecomms services</t>
  </si>
  <si>
    <t>FOOTPRINT RESULT</t>
  </si>
  <si>
    <t>tCO2e</t>
  </si>
  <si>
    <t>Staff travel</t>
  </si>
  <si>
    <t>Attendees</t>
  </si>
  <si>
    <t>Presentors</t>
  </si>
  <si>
    <t>Performers</t>
  </si>
  <si>
    <t xml:space="preserve">  tCO2e*</t>
  </si>
  <si>
    <t>*accounts for food source and waste</t>
  </si>
  <si>
    <t>Known electricity use</t>
  </si>
  <si>
    <t>Known gas use</t>
  </si>
  <si>
    <t>Known water use</t>
  </si>
  <si>
    <t>Marketing and promotional material</t>
  </si>
  <si>
    <t>No additional services</t>
  </si>
  <si>
    <t>The total footprint of your event is:</t>
  </si>
  <si>
    <t>This is your event footprint by categories</t>
  </si>
  <si>
    <t>LOCAL TRAVEL SCENARIOS</t>
  </si>
  <si>
    <t>Taxi or Car</t>
  </si>
  <si>
    <t>Cycle or Walk</t>
  </si>
  <si>
    <t>Scenario 1: high density and urban</t>
  </si>
  <si>
    <t>Scenario 2: medium density and urban</t>
  </si>
  <si>
    <t>Scenario 3: low density and suburban</t>
  </si>
  <si>
    <t>Tailored Scenario:</t>
  </si>
  <si>
    <t>AIR TRAVEL</t>
  </si>
  <si>
    <t>Before completing the table below, please find the three letter code of your starting airport in the "Airport List" located in the link</t>
  </si>
  <si>
    <t xml:space="preserve">To use the list, click on the dropdown "by Country" to select the Country and find the airport of your choice.  </t>
  </si>
  <si>
    <t xml:space="preserve">Repeat for your destination and put the code in the "To" column. </t>
  </si>
  <si>
    <t>Enter the three letter code in the "From" column (type, or select from the alphabetically listed drop-down)</t>
  </si>
  <si>
    <t>Finally enter the total number of single trips between the two locations</t>
  </si>
  <si>
    <t>starting airport          IATA code</t>
  </si>
  <si>
    <t>starting airport</t>
  </si>
  <si>
    <t>destination airport IATA code</t>
  </si>
  <si>
    <t>end destination</t>
  </si>
  <si>
    <t>number of flights (single trips)</t>
  </si>
  <si>
    <t>Flight Distance (miles)</t>
  </si>
  <si>
    <t>If you need more calculations performing, please aggregate routes or contact BP Target Neutral to calculate this for you separately</t>
  </si>
  <si>
    <t>Name</t>
  </si>
  <si>
    <t>Code</t>
  </si>
  <si>
    <t>Lat Radians</t>
  </si>
  <si>
    <t>Long Radians</t>
  </si>
  <si>
    <t>City</t>
  </si>
  <si>
    <t>Airport name</t>
  </si>
  <si>
    <t>ENEWETAK AUX AF</t>
  </si>
  <si>
    <t>1Z8</t>
  </si>
  <si>
    <t>ENIWETOK ISLAND</t>
  </si>
  <si>
    <t>MARSHALL ISLANDS</t>
  </si>
  <si>
    <t>ANAA</t>
  </si>
  <si>
    <t>AAA</t>
  </si>
  <si>
    <t>FRENCH POLYNESIA</t>
  </si>
  <si>
    <t>ANNABA</t>
  </si>
  <si>
    <t>AAE</t>
  </si>
  <si>
    <t>ALGERIA</t>
  </si>
  <si>
    <t>AACHEN MERZBRUCK</t>
  </si>
  <si>
    <t>AAH</t>
  </si>
  <si>
    <t>AACHEN</t>
  </si>
  <si>
    <t>GERMANY</t>
  </si>
  <si>
    <t>AALBORG</t>
  </si>
  <si>
    <t>AAL</t>
  </si>
  <si>
    <t>DENMARK</t>
  </si>
  <si>
    <t>ANACO</t>
  </si>
  <si>
    <t>AAO</t>
  </si>
  <si>
    <t>VENEZUELA</t>
  </si>
  <si>
    <t>AARHUS</t>
  </si>
  <si>
    <t>AAR</t>
  </si>
  <si>
    <t>ABAKAN</t>
  </si>
  <si>
    <t>ABA</t>
  </si>
  <si>
    <t>RUSSIA</t>
  </si>
  <si>
    <t>ABADAN</t>
  </si>
  <si>
    <t>ABD</t>
  </si>
  <si>
    <t>IRAN</t>
  </si>
  <si>
    <t>ABILENE RGNL</t>
  </si>
  <si>
    <t>ABI</t>
  </si>
  <si>
    <t>ABILENE</t>
  </si>
  <si>
    <t>ABIDJAN FELIX HOUPHOUET BOIGNY INTERNATIONAL</t>
  </si>
  <si>
    <t>ABJ</t>
  </si>
  <si>
    <t>ABIDJAN</t>
  </si>
  <si>
    <t>IVORY COAST</t>
  </si>
  <si>
    <t>BAMAGA INJINOO</t>
  </si>
  <si>
    <t>ABM</t>
  </si>
  <si>
    <t>AMBERLEY</t>
  </si>
  <si>
    <t>AUSTRALIA</t>
  </si>
  <si>
    <t>ALBUQUERQUE INTERNATIONAL SUNPORT</t>
  </si>
  <si>
    <t>ABQ</t>
  </si>
  <si>
    <t>KIRTLAND A.F.B.</t>
  </si>
  <si>
    <t>ABU SIMBEL</t>
  </si>
  <si>
    <t>ABS</t>
  </si>
  <si>
    <t>EGYPT</t>
  </si>
  <si>
    <t>AL BAHA</t>
  </si>
  <si>
    <t>ABT</t>
  </si>
  <si>
    <t>EL-BAHA</t>
  </si>
  <si>
    <t>SAUDI ARABIA</t>
  </si>
  <si>
    <t>ABUJA NNAMDI AZIKIWE INTERNATIONAL</t>
  </si>
  <si>
    <t>ABV</t>
  </si>
  <si>
    <t>ABUJA</t>
  </si>
  <si>
    <t>NIGERIA</t>
  </si>
  <si>
    <t>ALBURY</t>
  </si>
  <si>
    <t>ABX</t>
  </si>
  <si>
    <t>DYCE</t>
  </si>
  <si>
    <t>ABZ</t>
  </si>
  <si>
    <t>ABERDEEN</t>
  </si>
  <si>
    <t>U.K.</t>
  </si>
  <si>
    <t>GENERAL JUAN N ALVAREZ INTERNATIONAL</t>
  </si>
  <si>
    <t>ACA</t>
  </si>
  <si>
    <t>ACAPULCO</t>
  </si>
  <si>
    <t>MEXICO</t>
  </si>
  <si>
    <t>KOTOKA INTERNATIONAL</t>
  </si>
  <si>
    <t>ACC</t>
  </si>
  <si>
    <t>ACCRA</t>
  </si>
  <si>
    <t>GHANA</t>
  </si>
  <si>
    <t>LANZAROTE</t>
  </si>
  <si>
    <t>ACE</t>
  </si>
  <si>
    <t>LANZEROTE</t>
  </si>
  <si>
    <t>CANARY ISLANDS</t>
  </si>
  <si>
    <t>ST GALLEN ALTENRHEIN</t>
  </si>
  <si>
    <t>ACH</t>
  </si>
  <si>
    <t>ALTENRHEIN</t>
  </si>
  <si>
    <t>SWITZERLAND</t>
  </si>
  <si>
    <t>NANTUCKET MEM</t>
  </si>
  <si>
    <t>ACK</t>
  </si>
  <si>
    <t>NANTUCKET</t>
  </si>
  <si>
    <t>WACO RGNL</t>
  </si>
  <si>
    <t>ACT</t>
  </si>
  <si>
    <t>WACO</t>
  </si>
  <si>
    <t>ATLANTIC CITY INTERNATIONAL</t>
  </si>
  <si>
    <t>ACY</t>
  </si>
  <si>
    <t>ATLANTIC CITY</t>
  </si>
  <si>
    <t>ADANA</t>
  </si>
  <si>
    <t>ADA</t>
  </si>
  <si>
    <t>TURKEY</t>
  </si>
  <si>
    <t>INCIRLIK AB</t>
  </si>
  <si>
    <t>ADNAN MENDERES</t>
  </si>
  <si>
    <t>ADB</t>
  </si>
  <si>
    <t>IZMIR</t>
  </si>
  <si>
    <t>BOLE INTERNATIONAL</t>
  </si>
  <si>
    <t>ADD</t>
  </si>
  <si>
    <t>ADDIS ABABA</t>
  </si>
  <si>
    <t>ETHIOPIA</t>
  </si>
  <si>
    <t>ADA MUNI</t>
  </si>
  <si>
    <t>ADH</t>
  </si>
  <si>
    <t>ALDAN</t>
  </si>
  <si>
    <t>MARKA INTERNATIONAL</t>
  </si>
  <si>
    <t>ADJ</t>
  </si>
  <si>
    <t>AMMAN</t>
  </si>
  <si>
    <t>JORDAN</t>
  </si>
  <si>
    <t>ADAK</t>
  </si>
  <si>
    <t>ADK</t>
  </si>
  <si>
    <t>ADAK ISLAND</t>
  </si>
  <si>
    <t>ADELAIDE INTERNATIONAL</t>
  </si>
  <si>
    <t>ADL</t>
  </si>
  <si>
    <t>ADELAIDE</t>
  </si>
  <si>
    <t>ARDMORE MUNI</t>
  </si>
  <si>
    <t>ADM</t>
  </si>
  <si>
    <t>ARDMORE</t>
  </si>
  <si>
    <t>KODIAK</t>
  </si>
  <si>
    <t>ADQ</t>
  </si>
  <si>
    <t>ANDREWS AFB</t>
  </si>
  <si>
    <t>ADW</t>
  </si>
  <si>
    <t>CAMP SPRINGS</t>
  </si>
  <si>
    <t>LEUCHARS</t>
  </si>
  <si>
    <t>ADX</t>
  </si>
  <si>
    <t>GUSTAVO ROJAS PINILLA</t>
  </si>
  <si>
    <t>ADZ</t>
  </si>
  <si>
    <t>SAN ANDRES ISLAND</t>
  </si>
  <si>
    <t>COLOMBIA</t>
  </si>
  <si>
    <t>ABECHE</t>
  </si>
  <si>
    <t>AEH</t>
  </si>
  <si>
    <t>CHAD</t>
  </si>
  <si>
    <t>AEROPARQUE JORGE NEWBERY</t>
  </si>
  <si>
    <t>AEP</t>
  </si>
  <si>
    <t>BUENOS AIRES</t>
  </si>
  <si>
    <t>ARGENTINA</t>
  </si>
  <si>
    <t>SOCHI</t>
  </si>
  <si>
    <t>AER</t>
  </si>
  <si>
    <t>VIGRA</t>
  </si>
  <si>
    <t>AES</t>
  </si>
  <si>
    <t>ALESUND</t>
  </si>
  <si>
    <t>NORWAY</t>
  </si>
  <si>
    <t>ALEXANDRIA INTERNATIONAL</t>
  </si>
  <si>
    <t>AEX</t>
  </si>
  <si>
    <t>ALEXANDRIA</t>
  </si>
  <si>
    <t>AKUREYRI</t>
  </si>
  <si>
    <t>AEY</t>
  </si>
  <si>
    <t>ICELAND</t>
  </si>
  <si>
    <t>SAN RAFAEL</t>
  </si>
  <si>
    <t>AFA</t>
  </si>
  <si>
    <t>ALTA FLORESTA</t>
  </si>
  <si>
    <t>AFL</t>
  </si>
  <si>
    <t>BRAZIL</t>
  </si>
  <si>
    <t>AFYON</t>
  </si>
  <si>
    <t>AFY</t>
  </si>
  <si>
    <t>INEZGANE</t>
  </si>
  <si>
    <t>AGA</t>
  </si>
  <si>
    <t>AGADIR</t>
  </si>
  <si>
    <t>MOROCCO</t>
  </si>
  <si>
    <t>AUGSBURG</t>
  </si>
  <si>
    <t>AGB</t>
  </si>
  <si>
    <t>LA GARENNE</t>
  </si>
  <si>
    <t>AGF</t>
  </si>
  <si>
    <t>AGEN</t>
  </si>
  <si>
    <t>FRANCE</t>
  </si>
  <si>
    <t>ANGELHOLM</t>
  </si>
  <si>
    <t>AGH</t>
  </si>
  <si>
    <t>SWEDEN</t>
  </si>
  <si>
    <t>MALAGA</t>
  </si>
  <si>
    <t>AGP</t>
  </si>
  <si>
    <t>SPAIN</t>
  </si>
  <si>
    <t>AGRINION</t>
  </si>
  <si>
    <t>AGQ</t>
  </si>
  <si>
    <t>GREECE</t>
  </si>
  <si>
    <t>AGRA</t>
  </si>
  <si>
    <t>AGR</t>
  </si>
  <si>
    <t>INDIA</t>
  </si>
  <si>
    <t>AUGUSTA RGNL AT BUSH FLD</t>
  </si>
  <si>
    <t>AGS</t>
  </si>
  <si>
    <t>BUSH FIELD</t>
  </si>
  <si>
    <t>JESUS TERAN INTERNATIONAL</t>
  </si>
  <si>
    <t>AGU</t>
  </si>
  <si>
    <t>AGUASCALIENTES</t>
  </si>
  <si>
    <t>OSWALDO GUEVARA MUJICA</t>
  </si>
  <si>
    <t>AGV</t>
  </si>
  <si>
    <t>ACARIGUA</t>
  </si>
  <si>
    <t>AGATTI</t>
  </si>
  <si>
    <t>AGX</t>
  </si>
  <si>
    <t>AGATTI ISLAND</t>
  </si>
  <si>
    <t>AGGENEYS</t>
  </si>
  <si>
    <t>AGZ</t>
  </si>
  <si>
    <t>SOUTH AFRICA</t>
  </si>
  <si>
    <t>ABHA</t>
  </si>
  <si>
    <t>AHB</t>
  </si>
  <si>
    <t>ALGHERO</t>
  </si>
  <si>
    <t>AHO</t>
  </si>
  <si>
    <t>ITALY</t>
  </si>
  <si>
    <t>CHERIF EL IDRISSI</t>
  </si>
  <si>
    <t>AHU</t>
  </si>
  <si>
    <t>AL HOCIEMA</t>
  </si>
  <si>
    <t>YALINGA</t>
  </si>
  <si>
    <t>AIG</t>
  </si>
  <si>
    <t>CENTRAL AFRICAN REP.</t>
  </si>
  <si>
    <t>WAINWRIGHT AS</t>
  </si>
  <si>
    <t>AIN</t>
  </si>
  <si>
    <t>FORT WAINWRIGHT</t>
  </si>
  <si>
    <t>AITUTAKI</t>
  </si>
  <si>
    <t>AIT</t>
  </si>
  <si>
    <t>COOK ISLANDS</t>
  </si>
  <si>
    <t>CAMPO DELL ORO</t>
  </si>
  <si>
    <t>AJA</t>
  </si>
  <si>
    <t>AJACCIO</t>
  </si>
  <si>
    <t>CORSE ISL.</t>
  </si>
  <si>
    <t>AIZAWL</t>
  </si>
  <si>
    <t>AJL</t>
  </si>
  <si>
    <t>AIZWAL</t>
  </si>
  <si>
    <t>ANJOUAN OUANI</t>
  </si>
  <si>
    <t>AJN</t>
  </si>
  <si>
    <t>ANJOUAN</t>
  </si>
  <si>
    <t>COMOROS ISLANDS</t>
  </si>
  <si>
    <t>AL JOUF</t>
  </si>
  <si>
    <t>AJO</t>
  </si>
  <si>
    <t>AL-JOUF</t>
  </si>
  <si>
    <t>ARVIDSJAUR</t>
  </si>
  <si>
    <t>AJR</t>
  </si>
  <si>
    <t>SANTA MARIA</t>
  </si>
  <si>
    <t>AJU</t>
  </si>
  <si>
    <t>ARACAJU</t>
  </si>
  <si>
    <t>MANU DAYAK</t>
  </si>
  <si>
    <t>AJY</t>
  </si>
  <si>
    <t>AGADEZ</t>
  </si>
  <si>
    <t>NIGER</t>
  </si>
  <si>
    <t>AKOLA</t>
  </si>
  <si>
    <t>AKD</t>
  </si>
  <si>
    <t>KUFRA</t>
  </si>
  <si>
    <t>AKF</t>
  </si>
  <si>
    <t>LIBYA</t>
  </si>
  <si>
    <t>ASAHIKAWA</t>
  </si>
  <si>
    <t>AKJ</t>
  </si>
  <si>
    <t>JAPAN</t>
  </si>
  <si>
    <t>AUCKLAND INTERNATIONAL</t>
  </si>
  <si>
    <t>AKL</t>
  </si>
  <si>
    <t>AUCKLAND</t>
  </si>
  <si>
    <t>NEW ZEALAND</t>
  </si>
  <si>
    <t>KING SALMON</t>
  </si>
  <si>
    <t>AKN</t>
  </si>
  <si>
    <t>AKURE</t>
  </si>
  <si>
    <t>AKR</t>
  </si>
  <si>
    <t>AKRON FULTON INTERNATIONAL</t>
  </si>
  <si>
    <t>AKRON</t>
  </si>
  <si>
    <t>AKROTIRI</t>
  </si>
  <si>
    <t>AKT</t>
  </si>
  <si>
    <t>CYPRUS</t>
  </si>
  <si>
    <t>AKTYUBINSK</t>
  </si>
  <si>
    <t>AKX</t>
  </si>
  <si>
    <t>SITTWE</t>
  </si>
  <si>
    <t>AKY</t>
  </si>
  <si>
    <t>MYANMAR</t>
  </si>
  <si>
    <t>ALMATY</t>
  </si>
  <si>
    <t>ALA</t>
  </si>
  <si>
    <t>ALMA-ATA</t>
  </si>
  <si>
    <t>KAZAKHSTAN</t>
  </si>
  <si>
    <t>ALBANY INTERNATIONAL</t>
  </si>
  <si>
    <t>ALB</t>
  </si>
  <si>
    <t>ALBANY</t>
  </si>
  <si>
    <t>ALICANTE</t>
  </si>
  <si>
    <t>ALC</t>
  </si>
  <si>
    <t>ALTA</t>
  </si>
  <si>
    <t>ALF</t>
  </si>
  <si>
    <t>HOUARI BOUMEDIENE</t>
  </si>
  <si>
    <t>ALG</t>
  </si>
  <si>
    <t>ALGIER</t>
  </si>
  <si>
    <t>ALICE INTERNATIONAL</t>
  </si>
  <si>
    <t>ALI</t>
  </si>
  <si>
    <t>ALICE</t>
  </si>
  <si>
    <t>ALEXANDER BAY</t>
  </si>
  <si>
    <t>ALJ</t>
  </si>
  <si>
    <t>ALBENGA</t>
  </si>
  <si>
    <t>ALL</t>
  </si>
  <si>
    <t>ALEPPO INTERNATIONAL</t>
  </si>
  <si>
    <t>ALP</t>
  </si>
  <si>
    <t>ALEPPO</t>
  </si>
  <si>
    <t>SYRIA</t>
  </si>
  <si>
    <t>ALEXANDRA</t>
  </si>
  <si>
    <t>ALR</t>
  </si>
  <si>
    <t>ALY</t>
  </si>
  <si>
    <t>AMARILLO INTERNATIONAL</t>
  </si>
  <si>
    <t>AMA</t>
  </si>
  <si>
    <t>AMARILLO</t>
  </si>
  <si>
    <t>AMBILOBE MAHAVAVY</t>
  </si>
  <si>
    <t>AMB</t>
  </si>
  <si>
    <t>AMBILOBE</t>
  </si>
  <si>
    <t>MADAGASCAR</t>
  </si>
  <si>
    <t>AHMEDABAD</t>
  </si>
  <si>
    <t>AMD</t>
  </si>
  <si>
    <t>SELAPARANG</t>
  </si>
  <si>
    <t>AMI</t>
  </si>
  <si>
    <t>MATARAM</t>
  </si>
  <si>
    <t>INDONESIA</t>
  </si>
  <si>
    <t>QUEEN ALIA INTERNATIONAL</t>
  </si>
  <si>
    <t>AMM</t>
  </si>
  <si>
    <t>PATTIMURA</t>
  </si>
  <si>
    <t>AMQ</t>
  </si>
  <si>
    <t>AMBON</t>
  </si>
  <si>
    <t>SCHIPHOL</t>
  </si>
  <si>
    <t>AMS</t>
  </si>
  <si>
    <t>AMSTERDAM</t>
  </si>
  <si>
    <t>NETHERLANDS</t>
  </si>
  <si>
    <t>ANNISTON METROPOLITAN</t>
  </si>
  <si>
    <t>ANB</t>
  </si>
  <si>
    <t>ANNISTON</t>
  </si>
  <si>
    <t>TED STEVENS ANCHORAGE INTERNATIONAL</t>
  </si>
  <si>
    <t>ANC</t>
  </si>
  <si>
    <t>ANCHORAGE</t>
  </si>
  <si>
    <t>ANDERSON RGNL</t>
  </si>
  <si>
    <t>AND</t>
  </si>
  <si>
    <t>ANDERSEN</t>
  </si>
  <si>
    <t>CERRO MORENO INTERNATIONAL</t>
  </si>
  <si>
    <t>ANF</t>
  </si>
  <si>
    <t>ANTOFAGASTA</t>
  </si>
  <si>
    <t>CHILE</t>
  </si>
  <si>
    <t>BRIE CHAMPNIERS</t>
  </si>
  <si>
    <t>ANG</t>
  </si>
  <si>
    <t>ANGOULEME</t>
  </si>
  <si>
    <t>ETIMESGUT</t>
  </si>
  <si>
    <t>ANK</t>
  </si>
  <si>
    <t>ANKARA</t>
  </si>
  <si>
    <t>ANTALAHA ANTSIRABATO</t>
  </si>
  <si>
    <t>ANM</t>
  </si>
  <si>
    <t>ANTALAHA</t>
  </si>
  <si>
    <t>ANNETTE ISLAND</t>
  </si>
  <si>
    <t>ANN</t>
  </si>
  <si>
    <t>DEURNE</t>
  </si>
  <si>
    <t>ANR</t>
  </si>
  <si>
    <t>ANTWERP</t>
  </si>
  <si>
    <t>BELGIUM</t>
  </si>
  <si>
    <t>ANDAHUAYLAS</t>
  </si>
  <si>
    <t>ANS</t>
  </si>
  <si>
    <t>PERU</t>
  </si>
  <si>
    <t>V C BIRD INTERNATIONAL</t>
  </si>
  <si>
    <t>ANU</t>
  </si>
  <si>
    <t>ANTIGUA</t>
  </si>
  <si>
    <t>LEEWARD ISLANDS</t>
  </si>
  <si>
    <t>ANDOYA</t>
  </si>
  <si>
    <t>ANX</t>
  </si>
  <si>
    <t>ALTENBURG NOBITZ</t>
  </si>
  <si>
    <t>AOC</t>
  </si>
  <si>
    <t>ALTENBURG</t>
  </si>
  <si>
    <t>AOMORI</t>
  </si>
  <si>
    <t>AOJ</t>
  </si>
  <si>
    <t>KARPATHOS</t>
  </si>
  <si>
    <t>AOK</t>
  </si>
  <si>
    <t>PASO DE LOS LIBRES</t>
  </si>
  <si>
    <t>AOL</t>
  </si>
  <si>
    <t>ALTOONA BLAIR CO</t>
  </si>
  <si>
    <t>AOO</t>
  </si>
  <si>
    <t>ALTOONA</t>
  </si>
  <si>
    <t>SULTAN ABDUL HALIM</t>
  </si>
  <si>
    <t>AOR</t>
  </si>
  <si>
    <t>ALOR SETAR</t>
  </si>
  <si>
    <t>MALAYSIA</t>
  </si>
  <si>
    <t>APOLO</t>
  </si>
  <si>
    <t>APB</t>
  </si>
  <si>
    <t>BOLIVIA</t>
  </si>
  <si>
    <t>PHILLIPS AAF</t>
  </si>
  <si>
    <t>APG</t>
  </si>
  <si>
    <t>NAMPULA</t>
  </si>
  <si>
    <t>APL</t>
  </si>
  <si>
    <t>MOZAMBIQUE</t>
  </si>
  <si>
    <t>FALEOLO INTERNATIONAL</t>
  </si>
  <si>
    <t>APW</t>
  </si>
  <si>
    <t>FALEOLO</t>
  </si>
  <si>
    <t>SAMOA</t>
  </si>
  <si>
    <t>ARARAQUARA</t>
  </si>
  <si>
    <t>AQA</t>
  </si>
  <si>
    <t>ARARACUARA</t>
  </si>
  <si>
    <t>QAISUMAH</t>
  </si>
  <si>
    <t>AQI</t>
  </si>
  <si>
    <t>HAFR AL-BATIN</t>
  </si>
  <si>
    <t>AQABA INTERNATIONAL</t>
  </si>
  <si>
    <t>AQJ</t>
  </si>
  <si>
    <t>AQABA</t>
  </si>
  <si>
    <t>RODRIGUEZ BALLON</t>
  </si>
  <si>
    <t>AQP</t>
  </si>
  <si>
    <t>AREQUIPA</t>
  </si>
  <si>
    <t>ACADIANA REGIONAL</t>
  </si>
  <si>
    <t>ARA</t>
  </si>
  <si>
    <t>LOUISIANA</t>
  </si>
  <si>
    <t>CHACALLUTA</t>
  </si>
  <si>
    <t>ARI</t>
  </si>
  <si>
    <t>ARICA</t>
  </si>
  <si>
    <t>ARUSHA</t>
  </si>
  <si>
    <t>ARK</t>
  </si>
  <si>
    <t>TANZANIA</t>
  </si>
  <si>
    <t>ARLANDA</t>
  </si>
  <si>
    <t>ARN</t>
  </si>
  <si>
    <t>STOCKHOLM</t>
  </si>
  <si>
    <t>WATERTOWN INTERNATIONAL</t>
  </si>
  <si>
    <t>ART</t>
  </si>
  <si>
    <t>WATERTOWN</t>
  </si>
  <si>
    <t>ARACATUBA</t>
  </si>
  <si>
    <t>ARU</t>
  </si>
  <si>
    <t>ARAD</t>
  </si>
  <si>
    <t>ARW</t>
  </si>
  <si>
    <t>ROMANIA</t>
  </si>
  <si>
    <t>ASHGABAT</t>
  </si>
  <si>
    <t>ASB</t>
  </si>
  <si>
    <t>ASHKHABAD</t>
  </si>
  <si>
    <t>ANDROS TOWN</t>
  </si>
  <si>
    <t>ASD</t>
  </si>
  <si>
    <t>BAHAMAS</t>
  </si>
  <si>
    <t>ASTRAKHAN</t>
  </si>
  <si>
    <t>ASF</t>
  </si>
  <si>
    <t>AMAMI</t>
  </si>
  <si>
    <t>ASJ</t>
  </si>
  <si>
    <t>YAMOUSSOUKRO</t>
  </si>
  <si>
    <t>ASK</t>
  </si>
  <si>
    <t>ALICE SPRINGS</t>
  </si>
  <si>
    <t>ASP</t>
  </si>
  <si>
    <t>ERKILET</t>
  </si>
  <si>
    <t>ASR</t>
  </si>
  <si>
    <t>KAYSERI</t>
  </si>
  <si>
    <t>SILVIO PETTIROSSI INTERNATIONAL</t>
  </si>
  <si>
    <t>ASU</t>
  </si>
  <si>
    <t>ASUNCION</t>
  </si>
  <si>
    <t>PARAGUAY</t>
  </si>
  <si>
    <t>ASWAN INTERNATIONAL</t>
  </si>
  <si>
    <t>ASW</t>
  </si>
  <si>
    <t>ASWAN</t>
  </si>
  <si>
    <t>COMMANDANTE FAP GERMAN ARIAS GRAZZIANI</t>
  </si>
  <si>
    <t>ATA</t>
  </si>
  <si>
    <t>ANTA</t>
  </si>
  <si>
    <t>CHACHOAN</t>
  </si>
  <si>
    <t>ATF</t>
  </si>
  <si>
    <t>AMBATO</t>
  </si>
  <si>
    <t>ECUADOR</t>
  </si>
  <si>
    <t>ARTIGAS INTERNATIONAL</t>
  </si>
  <si>
    <t>ATI</t>
  </si>
  <si>
    <t>ARTIGAS</t>
  </si>
  <si>
    <t>URUGUAY</t>
  </si>
  <si>
    <t>THE WILLIAM B HARTSFIELD ATLANTA INTERNATIONAL</t>
  </si>
  <si>
    <t>ATL</t>
  </si>
  <si>
    <t>ATLANTA</t>
  </si>
  <si>
    <t>ALTAMIRA</t>
  </si>
  <si>
    <t>ATM</t>
  </si>
  <si>
    <t>AMRITSAR</t>
  </si>
  <si>
    <t>ATQ</t>
  </si>
  <si>
    <t>ATAR</t>
  </si>
  <si>
    <t>ATR</t>
  </si>
  <si>
    <t>MAURITANIA</t>
  </si>
  <si>
    <t>REINA BEATRIX INTERNATIONAL</t>
  </si>
  <si>
    <t>AUA</t>
  </si>
  <si>
    <t>ORANJESTAD</t>
  </si>
  <si>
    <t>ARUBA</t>
  </si>
  <si>
    <t>SANTIAGO PEREZ</t>
  </si>
  <si>
    <t>AUC</t>
  </si>
  <si>
    <t>ARAUCA</t>
  </si>
  <si>
    <t>BRANCHES</t>
  </si>
  <si>
    <t>AUF</t>
  </si>
  <si>
    <t>AUXERRE</t>
  </si>
  <si>
    <t>AUGUSTA STATE</t>
  </si>
  <si>
    <t>AUG</t>
  </si>
  <si>
    <t>AUGUSTA</t>
  </si>
  <si>
    <t>ABU DHABI INTERNATIONAL</t>
  </si>
  <si>
    <t>AUH</t>
  </si>
  <si>
    <t>ABU DHABI</t>
  </si>
  <si>
    <t>UNITED ARAB EMIRATES</t>
  </si>
  <si>
    <t>AURILLAC</t>
  </si>
  <si>
    <t>AUR</t>
  </si>
  <si>
    <t>AUSTIN BERGSTROM INTERNATIONAL</t>
  </si>
  <si>
    <t>AUS</t>
  </si>
  <si>
    <t>AUSTIN</t>
  </si>
  <si>
    <t>AVIANO AB</t>
  </si>
  <si>
    <t>AVB</t>
  </si>
  <si>
    <t>AVIANO</t>
  </si>
  <si>
    <t>MAXIMO GOMEZ</t>
  </si>
  <si>
    <t>AVI</t>
  </si>
  <si>
    <t>CIEGO DE AVILA</t>
  </si>
  <si>
    <t>CUBA</t>
  </si>
  <si>
    <t>CAUMONT</t>
  </si>
  <si>
    <t>AVN</t>
  </si>
  <si>
    <t>AVIGNON</t>
  </si>
  <si>
    <t>AVALON</t>
  </si>
  <si>
    <t>AVV</t>
  </si>
  <si>
    <t>AHWAZ</t>
  </si>
  <si>
    <t>AWZ</t>
  </si>
  <si>
    <t>WALLBLAKE</t>
  </si>
  <si>
    <t>AXA</t>
  </si>
  <si>
    <t>THE VALLEY</t>
  </si>
  <si>
    <t>ANGUILLA ISL.</t>
  </si>
  <si>
    <t>DIMOKRITOS</t>
  </si>
  <si>
    <t>AXD</t>
  </si>
  <si>
    <t>ALEXANDROUPOLIS</t>
  </si>
  <si>
    <t>EL EDEN</t>
  </si>
  <si>
    <t>AXM</t>
  </si>
  <si>
    <t>ARMENIA</t>
  </si>
  <si>
    <t>SPRING POINT</t>
  </si>
  <si>
    <t>AXP</t>
  </si>
  <si>
    <t>ARUTUA</t>
  </si>
  <si>
    <t>AXR</t>
  </si>
  <si>
    <t>TUAMOTU ISLANDS</t>
  </si>
  <si>
    <t>AKITA</t>
  </si>
  <si>
    <t>AXT</t>
  </si>
  <si>
    <t>CORONEL FAP ALFREDO MENDIVIL DUARTE</t>
  </si>
  <si>
    <t>AYP</t>
  </si>
  <si>
    <t>AYACUCHO</t>
  </si>
  <si>
    <t>ANTALYA</t>
  </si>
  <si>
    <t>AYT</t>
  </si>
  <si>
    <t>YAZD SHAHID SADOOGHI</t>
  </si>
  <si>
    <t>AZD</t>
  </si>
  <si>
    <t>YAZD</t>
  </si>
  <si>
    <t>BATEEN</t>
  </si>
  <si>
    <t>AZI</t>
  </si>
  <si>
    <t>TOUAT CHEIKH SIDI MOHAMED BELKEBIR</t>
  </si>
  <si>
    <t>AZR</t>
  </si>
  <si>
    <t>ADRAR</t>
  </si>
  <si>
    <t>BEALE AFB</t>
  </si>
  <si>
    <t>BAB</t>
  </si>
  <si>
    <t>MARYSVILLE</t>
  </si>
  <si>
    <t>BARKSDALE AFB</t>
  </si>
  <si>
    <t>BAD</t>
  </si>
  <si>
    <t>SHREVEPORT</t>
  </si>
  <si>
    <t>BAGUIO</t>
  </si>
  <si>
    <t>BAG</t>
  </si>
  <si>
    <t>PHILIPPINES</t>
  </si>
  <si>
    <t>BAHRAIN INTERNATIONAL</t>
  </si>
  <si>
    <t>BAH</t>
  </si>
  <si>
    <t>BAHRAIN</t>
  </si>
  <si>
    <t>BINA</t>
  </si>
  <si>
    <t>BAK</t>
  </si>
  <si>
    <t>BAKU</t>
  </si>
  <si>
    <t>BATMAN</t>
  </si>
  <si>
    <t>BAL</t>
  </si>
  <si>
    <t>ERNESTO CORTISSOZ</t>
  </si>
  <si>
    <t>BAQ</t>
  </si>
  <si>
    <t>BARRANQUILLA</t>
  </si>
  <si>
    <t>BAURU</t>
  </si>
  <si>
    <t>BAU</t>
  </si>
  <si>
    <t>BARNAUL</t>
  </si>
  <si>
    <t>BAX</t>
  </si>
  <si>
    <t>TAUTII MAGHERAUS</t>
  </si>
  <si>
    <t>BAY</t>
  </si>
  <si>
    <t>BAIA MARE</t>
  </si>
  <si>
    <t>BALMACEDA</t>
  </si>
  <si>
    <t>BBA</t>
  </si>
  <si>
    <t>BHUBANESHWAR</t>
  </si>
  <si>
    <t>BBI</t>
  </si>
  <si>
    <t>BHUBANESWAR</t>
  </si>
  <si>
    <t>BAUTZEN</t>
  </si>
  <si>
    <t>BBJ</t>
  </si>
  <si>
    <t>KASANE</t>
  </si>
  <si>
    <t>BBK</t>
  </si>
  <si>
    <t>BOTSWANA</t>
  </si>
  <si>
    <t>BERBERA</t>
  </si>
  <si>
    <t>BBO</t>
  </si>
  <si>
    <t>SOMALIA</t>
  </si>
  <si>
    <t>BLACKBUSHE</t>
  </si>
  <si>
    <t>BBS</t>
  </si>
  <si>
    <t>BERBERATI</t>
  </si>
  <si>
    <t>BBT</t>
  </si>
  <si>
    <t>BANEASA</t>
  </si>
  <si>
    <t>BBU</t>
  </si>
  <si>
    <t>BUCHAREST</t>
  </si>
  <si>
    <t>BAMBARI</t>
  </si>
  <si>
    <t>BBY</t>
  </si>
  <si>
    <t>GUSTAVO RIZO</t>
  </si>
  <si>
    <t>BCA</t>
  </si>
  <si>
    <t>BARACOA PLAYA</t>
  </si>
  <si>
    <t>BACOLOD</t>
  </si>
  <si>
    <t>BCD</t>
  </si>
  <si>
    <t>BACAU</t>
  </si>
  <si>
    <t>BCM</t>
  </si>
  <si>
    <t>BARCELONA</t>
  </si>
  <si>
    <t>BCN</t>
  </si>
  <si>
    <t>BOCA RATON</t>
  </si>
  <si>
    <t>BCT</t>
  </si>
  <si>
    <t>BAUDETTE INTERNATIONAL</t>
  </si>
  <si>
    <t>BDE</t>
  </si>
  <si>
    <t>BAUDETTE</t>
  </si>
  <si>
    <t>BANDAR LENGEH</t>
  </si>
  <si>
    <t>BDH</t>
  </si>
  <si>
    <t>SYAMSUDIN NOOR</t>
  </si>
  <si>
    <t>BDJ</t>
  </si>
  <si>
    <t>BANJARMASIN</t>
  </si>
  <si>
    <t>BRADLEY INTERNATIONAL</t>
  </si>
  <si>
    <t>BDL</t>
  </si>
  <si>
    <t>WINDSOR LOCKS</t>
  </si>
  <si>
    <t>BANDIRMA</t>
  </si>
  <si>
    <t>BDM</t>
  </si>
  <si>
    <t>TALHAR</t>
  </si>
  <si>
    <t>BDN</t>
  </si>
  <si>
    <t>PAKISTAN</t>
  </si>
  <si>
    <t>HUSEIN SASTRANEGARA</t>
  </si>
  <si>
    <t>BDO</t>
  </si>
  <si>
    <t>BANDUNG</t>
  </si>
  <si>
    <t>VADODARA</t>
  </si>
  <si>
    <t>BDQ</t>
  </si>
  <si>
    <t>BARODA</t>
  </si>
  <si>
    <t>IGOR I SIKORSKY MEM</t>
  </si>
  <si>
    <t>BDR</t>
  </si>
  <si>
    <t>STRATFORD</t>
  </si>
  <si>
    <t>CASALE</t>
  </si>
  <si>
    <t>BDS</t>
  </si>
  <si>
    <t>BRINDISI</t>
  </si>
  <si>
    <t>GBADOLITE</t>
  </si>
  <si>
    <t>BDT</t>
  </si>
  <si>
    <t>ZAIRE</t>
  </si>
  <si>
    <t>BARDUFOSS</t>
  </si>
  <si>
    <t>BDU</t>
  </si>
  <si>
    <t>BENBECULA</t>
  </si>
  <si>
    <t>BEB</t>
  </si>
  <si>
    <t>LAURENCE G HANSCOM FLD</t>
  </si>
  <si>
    <t>BED</t>
  </si>
  <si>
    <t>BEDFORD</t>
  </si>
  <si>
    <t>BLUEFIELDS</t>
  </si>
  <si>
    <t>BEF</t>
  </si>
  <si>
    <t>NICARAGUA</t>
  </si>
  <si>
    <t>BEOGRAD</t>
  </si>
  <si>
    <t>BEG</t>
  </si>
  <si>
    <t>SERBIA</t>
  </si>
  <si>
    <t>VAL DE CAES</t>
  </si>
  <si>
    <t>BEL</t>
  </si>
  <si>
    <t>BELEM</t>
  </si>
  <si>
    <t>BENINA</t>
  </si>
  <si>
    <t>BEN</t>
  </si>
  <si>
    <t>BENGHAZI</t>
  </si>
  <si>
    <t>HONINGTON</t>
  </si>
  <si>
    <t>BEQ</t>
  </si>
  <si>
    <t>GUIPAVAS</t>
  </si>
  <si>
    <t>BES</t>
  </si>
  <si>
    <t>BREST</t>
  </si>
  <si>
    <t>BETHEL</t>
  </si>
  <si>
    <t>BET</t>
  </si>
  <si>
    <t>TEYMAN</t>
  </si>
  <si>
    <t>BEV</t>
  </si>
  <si>
    <t>BEER-SHEBA</t>
  </si>
  <si>
    <t>ISRAEL</t>
  </si>
  <si>
    <t>BEIRA</t>
  </si>
  <si>
    <t>BEW</t>
  </si>
  <si>
    <t>BEIRUT INTERNATIONAL</t>
  </si>
  <si>
    <t>BEY</t>
  </si>
  <si>
    <t>BEIRUT</t>
  </si>
  <si>
    <t>LEBANON</t>
  </si>
  <si>
    <t>BACACHERI</t>
  </si>
  <si>
    <t>BFH</t>
  </si>
  <si>
    <t>CURITIBA</t>
  </si>
  <si>
    <t>BOEING FLD KING CO INTERNATIONAL</t>
  </si>
  <si>
    <t>BFI</t>
  </si>
  <si>
    <t>SEATTLE</t>
  </si>
  <si>
    <t>MEADOWS FLD</t>
  </si>
  <si>
    <t>BFL</t>
  </si>
  <si>
    <t>BAKERSFIELD</t>
  </si>
  <si>
    <t>MOBILE DOWNTOWN</t>
  </si>
  <si>
    <t>BFM</t>
  </si>
  <si>
    <t>MOBILE</t>
  </si>
  <si>
    <t>BLOEMFONTEIN</t>
  </si>
  <si>
    <t>BFN</t>
  </si>
  <si>
    <t>CHIREDZI BUFFALO RANGE</t>
  </si>
  <si>
    <t>BFO</t>
  </si>
  <si>
    <t>CHIREDZI</t>
  </si>
  <si>
    <t>ZIMBABWE</t>
  </si>
  <si>
    <t>ALDERGROVE</t>
  </si>
  <si>
    <t>BFS</t>
  </si>
  <si>
    <t>BELFAST</t>
  </si>
  <si>
    <t>BAFOUSSAM</t>
  </si>
  <si>
    <t>BFX</t>
  </si>
  <si>
    <t>CAMEROON</t>
  </si>
  <si>
    <t>PALONEGRO</t>
  </si>
  <si>
    <t>BGA</t>
  </si>
  <si>
    <t>BUCARAMANGA</t>
  </si>
  <si>
    <t>BRAGANCA</t>
  </si>
  <si>
    <t>BGC</t>
  </si>
  <si>
    <t>AZORES</t>
  </si>
  <si>
    <t>BANGUI M POKO</t>
  </si>
  <si>
    <t>BGF</t>
  </si>
  <si>
    <t>BANGUI</t>
  </si>
  <si>
    <t>GRANTLEY ADAMS INTERNATIONAL</t>
  </si>
  <si>
    <t>BGI</t>
  </si>
  <si>
    <t>BRIDGETOWN</t>
  </si>
  <si>
    <t>BARBADOS</t>
  </si>
  <si>
    <t>BRUGGEN</t>
  </si>
  <si>
    <t>BGN</t>
  </si>
  <si>
    <t>BRUEGGEN</t>
  </si>
  <si>
    <t>BERGEN FLESLAND</t>
  </si>
  <si>
    <t>BGO</t>
  </si>
  <si>
    <t>BERGEN</t>
  </si>
  <si>
    <t>BANGOR INTERNATIONAL</t>
  </si>
  <si>
    <t>BGR</t>
  </si>
  <si>
    <t>BANGOR</t>
  </si>
  <si>
    <t>BANGASSOU</t>
  </si>
  <si>
    <t>BGU</t>
  </si>
  <si>
    <t>COMANDANTE GUSTAVO KRAEMER</t>
  </si>
  <si>
    <t>BGX</t>
  </si>
  <si>
    <t>BAGE</t>
  </si>
  <si>
    <t>BERGAMO ORIO AL SERIO</t>
  </si>
  <si>
    <t>BGY</t>
  </si>
  <si>
    <t>BERGAMO</t>
  </si>
  <si>
    <t>CITY</t>
  </si>
  <si>
    <t>BHD</t>
  </si>
  <si>
    <t>WOODBOURNE</t>
  </si>
  <si>
    <t>BHE</t>
  </si>
  <si>
    <t>BISHA</t>
  </si>
  <si>
    <t>BHH</t>
  </si>
  <si>
    <t>COMANDANTE ESPORA</t>
  </si>
  <si>
    <t>BHI</t>
  </si>
  <si>
    <t>BAHIA BLANCA</t>
  </si>
  <si>
    <t>BHUJ</t>
  </si>
  <si>
    <t>BHJ</t>
  </si>
  <si>
    <t>BUKHARA</t>
  </si>
  <si>
    <t>BHK</t>
  </si>
  <si>
    <t>BIRMINGHAM INTERNATIONAL</t>
  </si>
  <si>
    <t>BHM</t>
  </si>
  <si>
    <t>BIRMINGHAM</t>
  </si>
  <si>
    <t>BHOPAL</t>
  </si>
  <si>
    <t>BHO</t>
  </si>
  <si>
    <t>BHAVNAGAR</t>
  </si>
  <si>
    <t>BHU</t>
  </si>
  <si>
    <t>BHAUNAGAR</t>
  </si>
  <si>
    <t>BHX</t>
  </si>
  <si>
    <t>PORETTA</t>
  </si>
  <si>
    <t>BIA</t>
  </si>
  <si>
    <t>BASTIA</t>
  </si>
  <si>
    <t>BIGGS AAF</t>
  </si>
  <si>
    <t>BIF</t>
  </si>
  <si>
    <t>EL PASO</t>
  </si>
  <si>
    <t>ALLEN AAF</t>
  </si>
  <si>
    <t>BIG</t>
  </si>
  <si>
    <t>DELTA JUNCTION</t>
  </si>
  <si>
    <t>FRANS KAISIEPO</t>
  </si>
  <si>
    <t>BIK</t>
  </si>
  <si>
    <t>BIAK</t>
  </si>
  <si>
    <t>SOUTH BIMINI</t>
  </si>
  <si>
    <t>BIM</t>
  </si>
  <si>
    <t>ALICE TOWN</t>
  </si>
  <si>
    <t>BILBAO</t>
  </si>
  <si>
    <t>BIO</t>
  </si>
  <si>
    <t>ANGLET</t>
  </si>
  <si>
    <t>BIQ</t>
  </si>
  <si>
    <t>BIARRITZ-BAYONNE</t>
  </si>
  <si>
    <t>BIRATNAGAR</t>
  </si>
  <si>
    <t>BIR</t>
  </si>
  <si>
    <t>NEPAL</t>
  </si>
  <si>
    <t>BRIA</t>
  </si>
  <si>
    <t>BIV</t>
  </si>
  <si>
    <t>KEESLER AFB</t>
  </si>
  <si>
    <t>BIX</t>
  </si>
  <si>
    <t>BILOXI</t>
  </si>
  <si>
    <t>SOUMMAM</t>
  </si>
  <si>
    <t>BJA</t>
  </si>
  <si>
    <t>BEJAJA</t>
  </si>
  <si>
    <t>BATSFJORD</t>
  </si>
  <si>
    <t>BJF</t>
  </si>
  <si>
    <t>BANJUL INTERNATIONAL</t>
  </si>
  <si>
    <t>BJL</t>
  </si>
  <si>
    <t>BANJUL</t>
  </si>
  <si>
    <t>GAMBIA</t>
  </si>
  <si>
    <t>BUJUMBURA INTERNATIONAL</t>
  </si>
  <si>
    <t>BJM</t>
  </si>
  <si>
    <t>BUJUMBURA</t>
  </si>
  <si>
    <t>BURUNDI</t>
  </si>
  <si>
    <t>BERMEJO</t>
  </si>
  <si>
    <t>BJO</t>
  </si>
  <si>
    <t>BAHIR DAR</t>
  </si>
  <si>
    <t>BJR</t>
  </si>
  <si>
    <t>BAHAR DAR</t>
  </si>
  <si>
    <t>DE GUANAJUATO INTERNATIONAL</t>
  </si>
  <si>
    <t>BJX</t>
  </si>
  <si>
    <t>DEL BAJIO</t>
  </si>
  <si>
    <t>TALAVERA LA REAL</t>
  </si>
  <si>
    <t>BJZ</t>
  </si>
  <si>
    <t>BADAJOZ</t>
  </si>
  <si>
    <t>BUCKLEY AFB</t>
  </si>
  <si>
    <t>BKF</t>
  </si>
  <si>
    <t>BUCKLEY</t>
  </si>
  <si>
    <t>BARKING SANDS PMRF</t>
  </si>
  <si>
    <t>BKH</t>
  </si>
  <si>
    <t>BARKING SANDS</t>
  </si>
  <si>
    <t>USA  KAUAI ISL.</t>
  </si>
  <si>
    <t>KOTA KINABALU INTERNATIONAL</t>
  </si>
  <si>
    <t>BKI</t>
  </si>
  <si>
    <t>KOTA KINABALU</t>
  </si>
  <si>
    <t>BANGKOK INTERNATIONAL</t>
  </si>
  <si>
    <t>BKK</t>
  </si>
  <si>
    <t>BANGKOK</t>
  </si>
  <si>
    <t>THAILAND</t>
  </si>
  <si>
    <t>BAMAKO SENOU</t>
  </si>
  <si>
    <t>BKO</t>
  </si>
  <si>
    <t>BAMAKO</t>
  </si>
  <si>
    <t>MALI</t>
  </si>
  <si>
    <t>PADANG KEMILING</t>
  </si>
  <si>
    <t>BKS</t>
  </si>
  <si>
    <t>BENGKULU</t>
  </si>
  <si>
    <t>BUKAVU KAVUMU</t>
  </si>
  <si>
    <t>BKY</t>
  </si>
  <si>
    <t>BUKAVU/KAVUMU</t>
  </si>
  <si>
    <t>GENERAL JOSE ANTONIO ANZOATEGUI INTERNATIONAL</t>
  </si>
  <si>
    <t>BLA</t>
  </si>
  <si>
    <t>BORLANGE</t>
  </si>
  <si>
    <t>BLE</t>
  </si>
  <si>
    <t>BELLINGHAM INTERNATIONAL</t>
  </si>
  <si>
    <t>BLI</t>
  </si>
  <si>
    <t>BELLINGHAM</t>
  </si>
  <si>
    <t>BLACKPOOL</t>
  </si>
  <si>
    <t>BLK</t>
  </si>
  <si>
    <t>BILLUND</t>
  </si>
  <si>
    <t>BLL</t>
  </si>
  <si>
    <t>BOLOGNA</t>
  </si>
  <si>
    <t>BLQ</t>
  </si>
  <si>
    <t>BANGALORE</t>
  </si>
  <si>
    <t>BLR</t>
  </si>
  <si>
    <t>SCOTT AFB MIDAMERICA</t>
  </si>
  <si>
    <t>BLV</t>
  </si>
  <si>
    <t>BELLEVILLE</t>
  </si>
  <si>
    <t>CHILEKA INTERNATIONAL</t>
  </si>
  <si>
    <t>BLZ</t>
  </si>
  <si>
    <t>BLANTYRE</t>
  </si>
  <si>
    <t>MALAWI</t>
  </si>
  <si>
    <t>BROMMA</t>
  </si>
  <si>
    <t>BMA</t>
  </si>
  <si>
    <t>BORKUM</t>
  </si>
  <si>
    <t>BMK</t>
  </si>
  <si>
    <t>BITAM</t>
  </si>
  <si>
    <t>BMM</t>
  </si>
  <si>
    <t>GABON</t>
  </si>
  <si>
    <t>MUHAMMAD SALAHUDDIN</t>
  </si>
  <si>
    <t>BMU</t>
  </si>
  <si>
    <t>BIMA</t>
  </si>
  <si>
    <t>NASHVILLE INTERNATIONAL</t>
  </si>
  <si>
    <t>BNA</t>
  </si>
  <si>
    <t>NASHVILLE</t>
  </si>
  <si>
    <t>BANDAR ABBASS INTERNATIONAL</t>
  </si>
  <si>
    <t>BND</t>
  </si>
  <si>
    <t>BANDAR ABBAS</t>
  </si>
  <si>
    <t>BRISBANE INTERNATIONAL</t>
  </si>
  <si>
    <t>BNE</t>
  </si>
  <si>
    <t>BRISBANE</t>
  </si>
  <si>
    <t>BENIN</t>
  </si>
  <si>
    <t>BNI</t>
  </si>
  <si>
    <t>BRONNOY</t>
  </si>
  <si>
    <t>BNN</t>
  </si>
  <si>
    <t>BRONNOYSUND</t>
  </si>
  <si>
    <t>BARINAS</t>
  </si>
  <si>
    <t>BNS</t>
  </si>
  <si>
    <t>BORA BORA</t>
  </si>
  <si>
    <t>BOB</t>
  </si>
  <si>
    <t>BOCAS DEL TORO</t>
  </si>
  <si>
    <t>BOC</t>
  </si>
  <si>
    <t>PANAMA</t>
  </si>
  <si>
    <t>MERIGNAC</t>
  </si>
  <si>
    <t>BOD</t>
  </si>
  <si>
    <t>BORDEAUX</t>
  </si>
  <si>
    <t>ELDORADO INTERNATIONAL</t>
  </si>
  <si>
    <t>BOG</t>
  </si>
  <si>
    <t>BOGOTA</t>
  </si>
  <si>
    <t>BOURNEMOUTH</t>
  </si>
  <si>
    <t>BOH</t>
  </si>
  <si>
    <t>BOISE AIR TERMINAL</t>
  </si>
  <si>
    <t>BOI</t>
  </si>
  <si>
    <t>BOISE</t>
  </si>
  <si>
    <t>BURGAS</t>
  </si>
  <si>
    <t>BOJ</t>
  </si>
  <si>
    <t>BOURGAS</t>
  </si>
  <si>
    <t>BULGARIA</t>
  </si>
  <si>
    <t>CHHATRAPATI SHIVAJI INTERNATIONAL</t>
  </si>
  <si>
    <t>BOM</t>
  </si>
  <si>
    <t>BOMBAY</t>
  </si>
  <si>
    <t>FLAMINGO</t>
  </si>
  <si>
    <t>BON</t>
  </si>
  <si>
    <t>KRALENDIJK</t>
  </si>
  <si>
    <t>ANTILLES</t>
  </si>
  <si>
    <t>BODO</t>
  </si>
  <si>
    <t>BOO</t>
  </si>
  <si>
    <t>BODOE</t>
  </si>
  <si>
    <t>BOUAR</t>
  </si>
  <si>
    <t>BOP</t>
  </si>
  <si>
    <t>GENERAL EDWARD LAWRENCE LOGAN INTERNATIONAL</t>
  </si>
  <si>
    <t>BOS</t>
  </si>
  <si>
    <t>BOSTON</t>
  </si>
  <si>
    <t>BOURGES</t>
  </si>
  <si>
    <t>BOU</t>
  </si>
  <si>
    <t>BOBO DIOULASSO</t>
  </si>
  <si>
    <t>BOY</t>
  </si>
  <si>
    <t>BOBO-DIOULASSO</t>
  </si>
  <si>
    <t>BURKINA FASO</t>
  </si>
  <si>
    <t>BAMENDA</t>
  </si>
  <si>
    <t>BPC</t>
  </si>
  <si>
    <t>SEPINGGAN</t>
  </si>
  <si>
    <t>BPN</t>
  </si>
  <si>
    <t>BALIKPAPAN</t>
  </si>
  <si>
    <t>SOUTHEAST TEXAS RGNL</t>
  </si>
  <si>
    <t>BPT</t>
  </si>
  <si>
    <t>BEAUMONT</t>
  </si>
  <si>
    <t>BESALAMPY</t>
  </si>
  <si>
    <t>BPY</t>
  </si>
  <si>
    <t>BIGGIN HILL</t>
  </si>
  <si>
    <t>BQH</t>
  </si>
  <si>
    <t>RAFAEL HERNANDEZ</t>
  </si>
  <si>
    <t>BQN</t>
  </si>
  <si>
    <t>AGUADILLA</t>
  </si>
  <si>
    <t>PUERTO RICO</t>
  </si>
  <si>
    <t>IGNATYEVO</t>
  </si>
  <si>
    <t>BQS</t>
  </si>
  <si>
    <t>BLAGOVESCHENSK</t>
  </si>
  <si>
    <t>SAN CARLOS DE BARILOCHE</t>
  </si>
  <si>
    <t>BRC</t>
  </si>
  <si>
    <t>SAN CARLOS DE BARILOCH</t>
  </si>
  <si>
    <t>BREMEN</t>
  </si>
  <si>
    <t>BRE</t>
  </si>
  <si>
    <t>PALESE MACCHIE</t>
  </si>
  <si>
    <t>BRI</t>
  </si>
  <si>
    <t>BARI</t>
  </si>
  <si>
    <t>BARQUISIMETO INTERNATIONAL</t>
  </si>
  <si>
    <t>BRM</t>
  </si>
  <si>
    <t>BARQUISIMETO</t>
  </si>
  <si>
    <t>BERN BELP</t>
  </si>
  <si>
    <t>BRN</t>
  </si>
  <si>
    <t>BERN</t>
  </si>
  <si>
    <t>BROWNSVILLE SOUTH PADRE ISLAND INTERNATIONAL</t>
  </si>
  <si>
    <t>BRO</t>
  </si>
  <si>
    <t>BROWNSVILLE</t>
  </si>
  <si>
    <t>TURANY</t>
  </si>
  <si>
    <t>BRQ</t>
  </si>
  <si>
    <t>CZECH REPUBLIC</t>
  </si>
  <si>
    <t>BRISTOL</t>
  </si>
  <si>
    <t>BRS</t>
  </si>
  <si>
    <t>BRUSSELS NATL</t>
  </si>
  <si>
    <t>BRU</t>
  </si>
  <si>
    <t>BRUSSELS</t>
  </si>
  <si>
    <t>BREMERHAVEN</t>
  </si>
  <si>
    <t>BRV</t>
  </si>
  <si>
    <t>WILEY POST WILL ROGERS MEM</t>
  </si>
  <si>
    <t>BRW</t>
  </si>
  <si>
    <t>BARROW</t>
  </si>
  <si>
    <t>MARIA MONTEZ INTERNATIONAL</t>
  </si>
  <si>
    <t>BRX</t>
  </si>
  <si>
    <t>BARAHONA</t>
  </si>
  <si>
    <t>DOMINICAN REPUBLIC</t>
  </si>
  <si>
    <t>PRESIDENTE JUSCELINO KUBITSCHEK</t>
  </si>
  <si>
    <t>BSB</t>
  </si>
  <si>
    <t>BRASILIA</t>
  </si>
  <si>
    <t>JOSE CELESTINO MUTIS</t>
  </si>
  <si>
    <t>BSC</t>
  </si>
  <si>
    <t>BAHIA SOLANO</t>
  </si>
  <si>
    <t>BRADSHAW AAF</t>
  </si>
  <si>
    <t>BSF</t>
  </si>
  <si>
    <t>BRADSHAW FIELD</t>
  </si>
  <si>
    <t>USA  HAWAII ISL.</t>
  </si>
  <si>
    <t>BATA</t>
  </si>
  <si>
    <t>BSG</t>
  </si>
  <si>
    <t>EQUATORIAL GUINEA</t>
  </si>
  <si>
    <t>BISKRA</t>
  </si>
  <si>
    <t>BSK</t>
  </si>
  <si>
    <t>BASRAH INTERNATIONAL</t>
  </si>
  <si>
    <t>BSR</t>
  </si>
  <si>
    <t>BASRAH</t>
  </si>
  <si>
    <t>IRAQ</t>
  </si>
  <si>
    <t>HANG NADIM</t>
  </si>
  <si>
    <t>BTH</t>
  </si>
  <si>
    <t>BATAM</t>
  </si>
  <si>
    <t>BARTER ISLAND LRRS</t>
  </si>
  <si>
    <t>BTI</t>
  </si>
  <si>
    <t>BARTER ISLAND</t>
  </si>
  <si>
    <t>SULTAN ISKANDARMUDA</t>
  </si>
  <si>
    <t>BTJ</t>
  </si>
  <si>
    <t>BANDA ACEH</t>
  </si>
  <si>
    <t>BRATSK</t>
  </si>
  <si>
    <t>BTK</t>
  </si>
  <si>
    <t>BATON ROUGE METRO RYAN FLD</t>
  </si>
  <si>
    <t>BTR</t>
  </si>
  <si>
    <t>BATON ROUGE</t>
  </si>
  <si>
    <t>M R STEFANIK</t>
  </si>
  <si>
    <t>BTS</t>
  </si>
  <si>
    <t>BRATISLAVA</t>
  </si>
  <si>
    <t>SLOVAKIA</t>
  </si>
  <si>
    <t>BETTLES</t>
  </si>
  <si>
    <t>BTT</t>
  </si>
  <si>
    <t>BINTULU</t>
  </si>
  <si>
    <t>BTU</t>
  </si>
  <si>
    <t>BURLINGTON INTERNATIONAL</t>
  </si>
  <si>
    <t>BTV</t>
  </si>
  <si>
    <t>BURLINGTON</t>
  </si>
  <si>
    <t>BURSA</t>
  </si>
  <si>
    <t>BTZ</t>
  </si>
  <si>
    <t>FERIHEGY</t>
  </si>
  <si>
    <t>BUD</t>
  </si>
  <si>
    <t>BUDAPEST</t>
  </si>
  <si>
    <t>HUNGARY</t>
  </si>
  <si>
    <t>BUFFALO NIAGARA INTERNATIONAL</t>
  </si>
  <si>
    <t>BUF</t>
  </si>
  <si>
    <t>BUFFALO</t>
  </si>
  <si>
    <t>BENGUELA</t>
  </si>
  <si>
    <t>BUG</t>
  </si>
  <si>
    <t>ANGOLA</t>
  </si>
  <si>
    <t>GERARDO TOBAR LOPEZ</t>
  </si>
  <si>
    <t>BUN</t>
  </si>
  <si>
    <t>BUENAVENTURA</t>
  </si>
  <si>
    <t>JOSHUA MQABUKO NKOMO INTERNATIONAL</t>
  </si>
  <si>
    <t>BUQ</t>
  </si>
  <si>
    <t>BULAWAYO</t>
  </si>
  <si>
    <t>BURBANK GLENDALE PASADENA</t>
  </si>
  <si>
    <t>BUR</t>
  </si>
  <si>
    <t>BURBANK</t>
  </si>
  <si>
    <t>BUNIA</t>
  </si>
  <si>
    <t>BUX</t>
  </si>
  <si>
    <t>BUSHEHR</t>
  </si>
  <si>
    <t>BUZ</t>
  </si>
  <si>
    <t>TILLE</t>
  </si>
  <si>
    <t>BVA</t>
  </si>
  <si>
    <t>BEAUVAIS</t>
  </si>
  <si>
    <t>BOA VISTA</t>
  </si>
  <si>
    <t>BVB</t>
  </si>
  <si>
    <t>RABIL</t>
  </si>
  <si>
    <t>BVC</t>
  </si>
  <si>
    <t>CAPE VERDE ISLANDS</t>
  </si>
  <si>
    <t>LA ROCHE</t>
  </si>
  <si>
    <t>BVE</t>
  </si>
  <si>
    <t>BRIVE</t>
  </si>
  <si>
    <t>VILHENA</t>
  </si>
  <si>
    <t>BVH</t>
  </si>
  <si>
    <t>BHAIRAHAWA</t>
  </si>
  <si>
    <t>BWA</t>
  </si>
  <si>
    <t>BHAIRAWA</t>
  </si>
  <si>
    <t>BRAUNSCHWEIG</t>
  </si>
  <si>
    <t>BWE</t>
  </si>
  <si>
    <t>WALNEY ISLAND</t>
  </si>
  <si>
    <t>BWF</t>
  </si>
  <si>
    <t>BARROW ISLAND</t>
  </si>
  <si>
    <t>BALTIMORE WASHINGTON INTERNATIONAL</t>
  </si>
  <si>
    <t>BWI</t>
  </si>
  <si>
    <t>BALTIMORE</t>
  </si>
  <si>
    <t>BRUNEI INTERNATIONAL</t>
  </si>
  <si>
    <t>BWN</t>
  </si>
  <si>
    <t>BRUNEI</t>
  </si>
  <si>
    <t>SYDNEY BANKSTOWN</t>
  </si>
  <si>
    <t>BWU</t>
  </si>
  <si>
    <t>SYDNEY</t>
  </si>
  <si>
    <t>BAKEL</t>
  </si>
  <si>
    <t>BXE</t>
  </si>
  <si>
    <t>SENEGAL</t>
  </si>
  <si>
    <t>BISSAU OSWALDO VIEIRA INTERNATIONAL</t>
  </si>
  <si>
    <t>BXO</t>
  </si>
  <si>
    <t>BISSAU</t>
  </si>
  <si>
    <t>GUINEA BISSAU</t>
  </si>
  <si>
    <t>ARKANSAS INTERNATIONAL</t>
  </si>
  <si>
    <t>BYH</t>
  </si>
  <si>
    <t>BLYTHEVILLE</t>
  </si>
  <si>
    <t>BOUAKE</t>
  </si>
  <si>
    <t>BYK</t>
  </si>
  <si>
    <t>CARLOS MANUEL DE CESPEDES</t>
  </si>
  <si>
    <t>BYM</t>
  </si>
  <si>
    <t>BAYAMO</t>
  </si>
  <si>
    <t>BICYCLE LAKE AAF</t>
  </si>
  <si>
    <t>BYS</t>
  </si>
  <si>
    <t>FORT IRWIN</t>
  </si>
  <si>
    <t>BAYREUTH</t>
  </si>
  <si>
    <t>BYU</t>
  </si>
  <si>
    <t>PHILIP S W GOLDSON INTERNATIONAL</t>
  </si>
  <si>
    <t>BZE</t>
  </si>
  <si>
    <t>BELIZE CITY</t>
  </si>
  <si>
    <t>BELIZE</t>
  </si>
  <si>
    <t>BALIKESIR</t>
  </si>
  <si>
    <t>BZI</t>
  </si>
  <si>
    <t>BRYANSK</t>
  </si>
  <si>
    <t>BZK</t>
  </si>
  <si>
    <t>BOLZANO</t>
  </si>
  <si>
    <t>BZO</t>
  </si>
  <si>
    <t>VIAS</t>
  </si>
  <si>
    <t>BZR</t>
  </si>
  <si>
    <t>BEZIERS</t>
  </si>
  <si>
    <t>BRAZZAVILLE MAYA MAYA</t>
  </si>
  <si>
    <t>BZV</t>
  </si>
  <si>
    <t>BRAZZAVILLE</t>
  </si>
  <si>
    <t>CONGO</t>
  </si>
  <si>
    <t>BRIZE NORTON</t>
  </si>
  <si>
    <t>BZZ</t>
  </si>
  <si>
    <t>CABINDA</t>
  </si>
  <si>
    <t>CAB</t>
  </si>
  <si>
    <t>CASCAVEL</t>
  </si>
  <si>
    <t>CAC</t>
  </si>
  <si>
    <t>COLUMBIA METROPOLITAN</t>
  </si>
  <si>
    <t>CAE</t>
  </si>
  <si>
    <t>ELMAS</t>
  </si>
  <si>
    <t>CAG</t>
  </si>
  <si>
    <t>CAGLIARI</t>
  </si>
  <si>
    <t>CAIRO INTERNATIONAL</t>
  </si>
  <si>
    <t>CAI</t>
  </si>
  <si>
    <t>CAIRO</t>
  </si>
  <si>
    <t>CANAIMA</t>
  </si>
  <si>
    <t>CAJ</t>
  </si>
  <si>
    <t>CAMIRI</t>
  </si>
  <si>
    <t>CAM</t>
  </si>
  <si>
    <t>BAIYUN</t>
  </si>
  <si>
    <t>CAN</t>
  </si>
  <si>
    <t>GUANGZHOU</t>
  </si>
  <si>
    <t>CHINA</t>
  </si>
  <si>
    <t>CAP HAITIEN</t>
  </si>
  <si>
    <t>CAP</t>
  </si>
  <si>
    <t>HAITI</t>
  </si>
  <si>
    <t>CARIBOU MUNI</t>
  </si>
  <si>
    <t>CAR</t>
  </si>
  <si>
    <t>CARIBOU</t>
  </si>
  <si>
    <t>ANFA</t>
  </si>
  <si>
    <t>CAS</t>
  </si>
  <si>
    <t>CASABLANCA</t>
  </si>
  <si>
    <t>CAZOMBO</t>
  </si>
  <si>
    <t>CAV</t>
  </si>
  <si>
    <t>BARTOLOMEU LISANDRO</t>
  </si>
  <si>
    <t>CAW</t>
  </si>
  <si>
    <t>CAMPOS</t>
  </si>
  <si>
    <t>CARLISLE</t>
  </si>
  <si>
    <t>CAX</t>
  </si>
  <si>
    <t>ROCHAMBEAU</t>
  </si>
  <si>
    <t>CAY</t>
  </si>
  <si>
    <t>CAYENNE</t>
  </si>
  <si>
    <t>FRENCH GUYANA</t>
  </si>
  <si>
    <t>JORGE WILSTERMAN</t>
  </si>
  <si>
    <t>CBB</t>
  </si>
  <si>
    <t>COCHABAMBA</t>
  </si>
  <si>
    <t>CAMBRIDGE</t>
  </si>
  <si>
    <t>CBG</t>
  </si>
  <si>
    <t>CIUDAD BOLIVAR</t>
  </si>
  <si>
    <t>CBL</t>
  </si>
  <si>
    <t>COLUMBUS AFB</t>
  </si>
  <si>
    <t>CBM</t>
  </si>
  <si>
    <t>COLOMBUS</t>
  </si>
  <si>
    <t>PENGGUNG</t>
  </si>
  <si>
    <t>CBN</t>
  </si>
  <si>
    <t>CIREBON</t>
  </si>
  <si>
    <t>CALABAR</t>
  </si>
  <si>
    <t>CBQ</t>
  </si>
  <si>
    <t>CANBERRA</t>
  </si>
  <si>
    <t>CBR</t>
  </si>
  <si>
    <t>COBAN</t>
  </si>
  <si>
    <t>CBV</t>
  </si>
  <si>
    <t>GUATEMALA</t>
  </si>
  <si>
    <t>SALVAZA</t>
  </si>
  <si>
    <t>CCF</t>
  </si>
  <si>
    <t>CARCASSONNE</t>
  </si>
  <si>
    <t>CHILE CHICO</t>
  </si>
  <si>
    <t>CCH</t>
  </si>
  <si>
    <t>CALICUT</t>
  </si>
  <si>
    <t>CCJ</t>
  </si>
  <si>
    <t>CARRIEL SUR INTERNATIONAL</t>
  </si>
  <si>
    <t>CCP</t>
  </si>
  <si>
    <t>CONCEPCION</t>
  </si>
  <si>
    <t>SIMON BOLIVAR INTERNATIONAL</t>
  </si>
  <si>
    <t>CCS</t>
  </si>
  <si>
    <t>CARACAS</t>
  </si>
  <si>
    <t>NETAJI SUBHASH CHANDRA BOSE INTERNATIONAL</t>
  </si>
  <si>
    <t>CCU</t>
  </si>
  <si>
    <t>CALCUTTA</t>
  </si>
  <si>
    <t>CHUB CAY</t>
  </si>
  <si>
    <t>CCZ</t>
  </si>
  <si>
    <t>COLD BAY</t>
  </si>
  <si>
    <t>CDB</t>
  </si>
  <si>
    <t>CEDAR CITY RGNL</t>
  </si>
  <si>
    <t>CDC</t>
  </si>
  <si>
    <t>CEDAR CITY</t>
  </si>
  <si>
    <t>CHARLES DE GAULLE</t>
  </si>
  <si>
    <t>CDG</t>
  </si>
  <si>
    <t>PARIS</t>
  </si>
  <si>
    <t>UNKNOWN</t>
  </si>
  <si>
    <t>CDJ</t>
  </si>
  <si>
    <t>CONCEICAO DO ARAGUAIA</t>
  </si>
  <si>
    <t>CUDDAPAH</t>
  </si>
  <si>
    <t>CDP</t>
  </si>
  <si>
    <t>CHILDRESS MUNI</t>
  </si>
  <si>
    <t>CDS</t>
  </si>
  <si>
    <t>CHILDRESS</t>
  </si>
  <si>
    <t>CAMDEN</t>
  </si>
  <si>
    <t>CDU</t>
  </si>
  <si>
    <t>MERLE K MUDHOLE SMITH</t>
  </si>
  <si>
    <t>CDV</t>
  </si>
  <si>
    <t>CORDOVA</t>
  </si>
  <si>
    <t>COTABATO</t>
  </si>
  <si>
    <t>CEB</t>
  </si>
  <si>
    <t>CEBU</t>
  </si>
  <si>
    <t>WESTOVER ARB METROPOLITAN</t>
  </si>
  <si>
    <t>CEF</t>
  </si>
  <si>
    <t>CHICOPEE FALLS</t>
  </si>
  <si>
    <t>HAWARDEN</t>
  </si>
  <si>
    <t>CEG</t>
  </si>
  <si>
    <t>BALANDINO</t>
  </si>
  <si>
    <t>CEK</t>
  </si>
  <si>
    <t>CHELYABINSK</t>
  </si>
  <si>
    <t>CIUDAD OBREGON INTERNATIONAL</t>
  </si>
  <si>
    <t>CEN</t>
  </si>
  <si>
    <t>CIUDAD OBREGON</t>
  </si>
  <si>
    <t>CEP</t>
  </si>
  <si>
    <t>CONCEPTION</t>
  </si>
  <si>
    <t>MANDELIEU</t>
  </si>
  <si>
    <t>CEQ</t>
  </si>
  <si>
    <t>CANNES</t>
  </si>
  <si>
    <t>MAUPERTUS</t>
  </si>
  <si>
    <t>CER</t>
  </si>
  <si>
    <t>CHERBOURG</t>
  </si>
  <si>
    <t>LE PONTREAU</t>
  </si>
  <si>
    <t>CET</t>
  </si>
  <si>
    <t>CHOLET</t>
  </si>
  <si>
    <t>BOB SIKES</t>
  </si>
  <si>
    <t>CEW</t>
  </si>
  <si>
    <t>CRESTVIEW</t>
  </si>
  <si>
    <t>COULTER FLD</t>
  </si>
  <si>
    <t>CFD</t>
  </si>
  <si>
    <t>BRYAN</t>
  </si>
  <si>
    <t>AUVERGNE</t>
  </si>
  <si>
    <t>CFE</t>
  </si>
  <si>
    <t>CLERMONT FERRAND</t>
  </si>
  <si>
    <t>JAIME GONZALEZ</t>
  </si>
  <si>
    <t>CFG</t>
  </si>
  <si>
    <t>CIENFUEGOS</t>
  </si>
  <si>
    <t>CARPIQUET</t>
  </si>
  <si>
    <t>CFR</t>
  </si>
  <si>
    <t>CAEN</t>
  </si>
  <si>
    <t>COFFS HARBOUR</t>
  </si>
  <si>
    <t>CFS</t>
  </si>
  <si>
    <t>COFF'S HARBOUR</t>
  </si>
  <si>
    <t>IOANNIS KAPODISTRIAS INTERNATIONAL</t>
  </si>
  <si>
    <t>CFU</t>
  </si>
  <si>
    <t>KERKYRA/CORFU</t>
  </si>
  <si>
    <t>MARECHAL RONDON</t>
  </si>
  <si>
    <t>CGB</t>
  </si>
  <si>
    <t>CUIABA</t>
  </si>
  <si>
    <t>CONGONHAS</t>
  </si>
  <si>
    <t>CGH</t>
  </si>
  <si>
    <t>SAO PAULO</t>
  </si>
  <si>
    <t>SOEKARNO HATTA INTERNATIONAL</t>
  </si>
  <si>
    <t>CGK</t>
  </si>
  <si>
    <t>JAKARTA</t>
  </si>
  <si>
    <t>KOLN BONN</t>
  </si>
  <si>
    <t>CGN</t>
  </si>
  <si>
    <t>COLOGNE</t>
  </si>
  <si>
    <t>XINZHENG</t>
  </si>
  <si>
    <t>CGO</t>
  </si>
  <si>
    <t>ZHENGZHOU</t>
  </si>
  <si>
    <t>SHAH AMANAT INTERNATIONAL</t>
  </si>
  <si>
    <t>CGP</t>
  </si>
  <si>
    <t>CHITTAGONG</t>
  </si>
  <si>
    <t>BANGLADESH</t>
  </si>
  <si>
    <t>CAMPO GRANDE</t>
  </si>
  <si>
    <t>CGR</t>
  </si>
  <si>
    <t>CAGAYAN DE ORO</t>
  </si>
  <si>
    <t>CGY</t>
  </si>
  <si>
    <t>LADAG</t>
  </si>
  <si>
    <t>LOVELL FLD</t>
  </si>
  <si>
    <t>CHA</t>
  </si>
  <si>
    <t>CHATTANOOGA</t>
  </si>
  <si>
    <t>CHRISTCHURCH INTERNATIONAL</t>
  </si>
  <si>
    <t>CHC</t>
  </si>
  <si>
    <t>CHRISTCHURCH</t>
  </si>
  <si>
    <t>CHACHAPOYAS</t>
  </si>
  <si>
    <t>CHH</t>
  </si>
  <si>
    <t>TENIENTE FAP JAIME A DE MONTR MORALES</t>
  </si>
  <si>
    <t>CHM</t>
  </si>
  <si>
    <t>CHIMBOTE</t>
  </si>
  <si>
    <t>SOUDA</t>
  </si>
  <si>
    <t>CHQ</t>
  </si>
  <si>
    <t>CHANIA</t>
  </si>
  <si>
    <t>DEOLS</t>
  </si>
  <si>
    <t>CHR</t>
  </si>
  <si>
    <t>CHATEAUROUX</t>
  </si>
  <si>
    <t>CHARLESTON AFB INTERNATIONAL</t>
  </si>
  <si>
    <t>CHS</t>
  </si>
  <si>
    <t>CHARLESTON</t>
  </si>
  <si>
    <t>CHATHAM ISLANDS</t>
  </si>
  <si>
    <t>CHT</t>
  </si>
  <si>
    <t>CHATHAM ISLAND</t>
  </si>
  <si>
    <t>CAP MANUEL NINO INTERNATIONAL</t>
  </si>
  <si>
    <t>CHX</t>
  </si>
  <si>
    <t>CHANGUINOLA</t>
  </si>
  <si>
    <t>CIAMPINO</t>
  </si>
  <si>
    <t>CIA</t>
  </si>
  <si>
    <t>ROME</t>
  </si>
  <si>
    <t>CHICO MUNI</t>
  </si>
  <si>
    <t>CIC</t>
  </si>
  <si>
    <t>CHICO</t>
  </si>
  <si>
    <t>CAPITAN ANIBAL ARAB</t>
  </si>
  <si>
    <t>CIJ</t>
  </si>
  <si>
    <t>COBIJA</t>
  </si>
  <si>
    <t>SHYMKENT</t>
  </si>
  <si>
    <t>CIT</t>
  </si>
  <si>
    <t>CHIMKENT</t>
  </si>
  <si>
    <t>CANOUAN</t>
  </si>
  <si>
    <t>CIW</t>
  </si>
  <si>
    <t>CANOUAN ISLAND</t>
  </si>
  <si>
    <t>ST.VINCENT/GRENADINES</t>
  </si>
  <si>
    <t>CAPT JOSE ABELARDO QUINONES GONZALES</t>
  </si>
  <si>
    <t>CIX</t>
  </si>
  <si>
    <t>CHICLAYO</t>
  </si>
  <si>
    <t>COIMBATORE</t>
  </si>
  <si>
    <t>CJB</t>
  </si>
  <si>
    <t>EL LOA</t>
  </si>
  <si>
    <t>CJC</t>
  </si>
  <si>
    <t>CALAMA</t>
  </si>
  <si>
    <t>ABRAHAM GONZALEZ INTERNATIONAL</t>
  </si>
  <si>
    <t>CJS</t>
  </si>
  <si>
    <t>CIUDAD JUAREZ</t>
  </si>
  <si>
    <t>JEJU INTERNATIONAL</t>
  </si>
  <si>
    <t>CJU</t>
  </si>
  <si>
    <t>CHEJU</t>
  </si>
  <si>
    <t>KOREA</t>
  </si>
  <si>
    <t>JIANGBEI</t>
  </si>
  <si>
    <t>CKG</t>
  </si>
  <si>
    <t>CHONGQING</t>
  </si>
  <si>
    <t>CLEVELAND HOPKINS INTERNATIONAL</t>
  </si>
  <si>
    <t>CLE</t>
  </si>
  <si>
    <t>CLEVELAND</t>
  </si>
  <si>
    <t>COLTISHALL</t>
  </si>
  <si>
    <t>CLF</t>
  </si>
  <si>
    <t>SOMESENI</t>
  </si>
  <si>
    <t>CLJ</t>
  </si>
  <si>
    <t>CLUJ-NAPOCA</t>
  </si>
  <si>
    <t>EASTERWOOD FLD</t>
  </si>
  <si>
    <t>CLL</t>
  </si>
  <si>
    <t>COLLEGE STATION</t>
  </si>
  <si>
    <t>CAROLINA</t>
  </si>
  <si>
    <t>CLN</t>
  </si>
  <si>
    <t>ALFONSO BONILLA ARAGON INTERNATIONAL</t>
  </si>
  <si>
    <t>CLO</t>
  </si>
  <si>
    <t>CALI</t>
  </si>
  <si>
    <t>COLIMA</t>
  </si>
  <si>
    <t>CLQ</t>
  </si>
  <si>
    <t>CHARLOTTE DOUGLAS INTERNATIONAL</t>
  </si>
  <si>
    <t>CLT</t>
  </si>
  <si>
    <t>CHARLOTTE</t>
  </si>
  <si>
    <t>SAINT CATHERINE</t>
  </si>
  <si>
    <t>CLY</t>
  </si>
  <si>
    <t>CALVI</t>
  </si>
  <si>
    <t>BANDARANAIKE INTERNATIONAL</t>
  </si>
  <si>
    <t>CMB</t>
  </si>
  <si>
    <t>COLOMBO</t>
  </si>
  <si>
    <t>SRI LANKA</t>
  </si>
  <si>
    <t>CIUDAD DEL CARMEN INTERNATIONAL</t>
  </si>
  <si>
    <t>CME</t>
  </si>
  <si>
    <t>CIUDAD DEL CARMEN</t>
  </si>
  <si>
    <t>AIX LES BAINS</t>
  </si>
  <si>
    <t>CMF</t>
  </si>
  <si>
    <t>CHAMBERY</t>
  </si>
  <si>
    <t>CORUMBA INTERNATIONAL</t>
  </si>
  <si>
    <t>CMG</t>
  </si>
  <si>
    <t>CORUMBA</t>
  </si>
  <si>
    <t>PORT COLUMBUS INTERNATIONAL</t>
  </si>
  <si>
    <t>CMH</t>
  </si>
  <si>
    <t>COLUMBUS</t>
  </si>
  <si>
    <t>MOHAMMED V</t>
  </si>
  <si>
    <t>CMN</t>
  </si>
  <si>
    <t>HOUSSEN</t>
  </si>
  <si>
    <t>CMR</t>
  </si>
  <si>
    <t>COLMAR</t>
  </si>
  <si>
    <t>IGNACIO AGRAMONTE INTERNATIONAL</t>
  </si>
  <si>
    <t>CMW</t>
  </si>
  <si>
    <t>CAMAGUEY</t>
  </si>
  <si>
    <t>MIHAIL KOGALNICEANU</t>
  </si>
  <si>
    <t>CND</t>
  </si>
  <si>
    <t>CONSTANTA</t>
  </si>
  <si>
    <t>TANCREDO NEVES</t>
  </si>
  <si>
    <t>CNF</t>
  </si>
  <si>
    <t>BELO HORIZONTE</t>
  </si>
  <si>
    <t>CHATEAUBERNARD</t>
  </si>
  <si>
    <t>CNG</t>
  </si>
  <si>
    <t>COGNAC</t>
  </si>
  <si>
    <t>CAVERN CITY AIR TERMINAL</t>
  </si>
  <si>
    <t>CNM</t>
  </si>
  <si>
    <t>CARLSBAD</t>
  </si>
  <si>
    <t>CORRIENTES</t>
  </si>
  <si>
    <t>CNQ</t>
  </si>
  <si>
    <t>CAIRNS INTERNATIONAL</t>
  </si>
  <si>
    <t>CNS</t>
  </si>
  <si>
    <t>CAIRNS</t>
  </si>
  <si>
    <t>TSTC WACO</t>
  </si>
  <si>
    <t>CNW</t>
  </si>
  <si>
    <t>COMODORO PIERRESTEGUI</t>
  </si>
  <si>
    <t>COC</t>
  </si>
  <si>
    <t>CONCORDIA</t>
  </si>
  <si>
    <t>PATRICK AFB</t>
  </si>
  <si>
    <t>COF</t>
  </si>
  <si>
    <t>COCO BEACH</t>
  </si>
  <si>
    <t>MANDINGA</t>
  </si>
  <si>
    <t>COG</t>
  </si>
  <si>
    <t>CONDOTO</t>
  </si>
  <si>
    <t>COOCH BEHAR</t>
  </si>
  <si>
    <t>COH</t>
  </si>
  <si>
    <t>COOCH-BEHAR</t>
  </si>
  <si>
    <t>COTONOU CADJEHOUN</t>
  </si>
  <si>
    <t>COO</t>
  </si>
  <si>
    <t>COTONOU</t>
  </si>
  <si>
    <t>AMBROSIO L V TARAVELLA</t>
  </si>
  <si>
    <t>COR</t>
  </si>
  <si>
    <t>CORDOBA</t>
  </si>
  <si>
    <t>CITY OF COLORADO SPRINGS MUNI</t>
  </si>
  <si>
    <t>COS</t>
  </si>
  <si>
    <t>COLORADO SPRINGS</t>
  </si>
  <si>
    <t>COTULLA LA SALLE CO</t>
  </si>
  <si>
    <t>COT</t>
  </si>
  <si>
    <t>COTULLA</t>
  </si>
  <si>
    <t>COLUMBIA RGNL</t>
  </si>
  <si>
    <t>COU</t>
  </si>
  <si>
    <t>COLUMBIA</t>
  </si>
  <si>
    <t>AVIADOR C CAMPOS</t>
  </si>
  <si>
    <t>CPC</t>
  </si>
  <si>
    <t>SAN MARTIN DES ANDES</t>
  </si>
  <si>
    <t>INGENIERO ALBERTO ACUNA ONGAY INTERNATIONAL</t>
  </si>
  <si>
    <t>CPE</t>
  </si>
  <si>
    <t>CAMPECHE</t>
  </si>
  <si>
    <t>KASTRUP</t>
  </si>
  <si>
    <t>CPH</t>
  </si>
  <si>
    <t>COPENHAGEN</t>
  </si>
  <si>
    <t>CHAMONATE</t>
  </si>
  <si>
    <t>CPO</t>
  </si>
  <si>
    <t>COPIAPO</t>
  </si>
  <si>
    <t>NATRONA CO INTERNATIONAL</t>
  </si>
  <si>
    <t>CPR</t>
  </si>
  <si>
    <t>CASPER</t>
  </si>
  <si>
    <t>CAPE TOWN INTERNATIONAL</t>
  </si>
  <si>
    <t>CPT</t>
  </si>
  <si>
    <t>CAPE TOWN</t>
  </si>
  <si>
    <t>CALAIS DUNKERQUE</t>
  </si>
  <si>
    <t>CQF</t>
  </si>
  <si>
    <t>CALAIS</t>
  </si>
  <si>
    <t>CRAIOVA</t>
  </si>
  <si>
    <t>CRA</t>
  </si>
  <si>
    <t>COMODORO RIVADAVIA</t>
  </si>
  <si>
    <t>CRD</t>
  </si>
  <si>
    <t>BRUSSELS SOUTH</t>
  </si>
  <si>
    <t>CRL</t>
  </si>
  <si>
    <t>CHARLEROI</t>
  </si>
  <si>
    <t>CORPUS CHRISTI INTERNATIONAL</t>
  </si>
  <si>
    <t>CRP</t>
  </si>
  <si>
    <t>CORPUS CHRISTI</t>
  </si>
  <si>
    <t>CARAVELAS</t>
  </si>
  <si>
    <t>CRQ</t>
  </si>
  <si>
    <t>CROTONE</t>
  </si>
  <si>
    <t>CRV</t>
  </si>
  <si>
    <t>CARANSEBES</t>
  </si>
  <si>
    <t>CSB</t>
  </si>
  <si>
    <t>CREIL</t>
  </si>
  <si>
    <t>CSF</t>
  </si>
  <si>
    <t>CAP SKIRING</t>
  </si>
  <si>
    <t>CSK</t>
  </si>
  <si>
    <t>HUANGHUA</t>
  </si>
  <si>
    <t>CSX</t>
  </si>
  <si>
    <t>CHANGCHA</t>
  </si>
  <si>
    <t>CATANIA FONTANAROSSA</t>
  </si>
  <si>
    <t>CTA</t>
  </si>
  <si>
    <t>CATANIA</t>
  </si>
  <si>
    <t>CUT BANK MUNI</t>
  </si>
  <si>
    <t>CTB</t>
  </si>
  <si>
    <t>CUTBANK</t>
  </si>
  <si>
    <t>CATAMARCA</t>
  </si>
  <si>
    <t>CTC</t>
  </si>
  <si>
    <t>RAFAEL NUNEZ</t>
  </si>
  <si>
    <t>CTG</t>
  </si>
  <si>
    <t>CARTAGENA</t>
  </si>
  <si>
    <t>CHARLEVILLE</t>
  </si>
  <si>
    <t>CTL</t>
  </si>
  <si>
    <t>CHARLIEVILLE</t>
  </si>
  <si>
    <t>CHETUMAL INTERNATIONAL</t>
  </si>
  <si>
    <t>CTM</t>
  </si>
  <si>
    <t>CHETUMAL</t>
  </si>
  <si>
    <t>CHITOSE INTERNATIONAL AIRPORT</t>
  </si>
  <si>
    <t>CTS</t>
  </si>
  <si>
    <t>SAPPORO</t>
  </si>
  <si>
    <t>LE CASTELLET</t>
  </si>
  <si>
    <t>CTT</t>
  </si>
  <si>
    <t>SHUANGLIU</t>
  </si>
  <si>
    <t>CTU</t>
  </si>
  <si>
    <t>CHENGDU</t>
  </si>
  <si>
    <t>CAMILO DAZA</t>
  </si>
  <si>
    <t>CUC</t>
  </si>
  <si>
    <t>CUCUTA</t>
  </si>
  <si>
    <t>MARISCAL LAMAR</t>
  </si>
  <si>
    <t>CUE</t>
  </si>
  <si>
    <t>CUENCA</t>
  </si>
  <si>
    <t>LEVALDIGI</t>
  </si>
  <si>
    <t>CUF</t>
  </si>
  <si>
    <t>CULIACAN INTERNATIONAL</t>
  </si>
  <si>
    <t>CUL</t>
  </si>
  <si>
    <t>CULIACAN</t>
  </si>
  <si>
    <t>ANTONIO JOSE DE SUCRE</t>
  </si>
  <si>
    <t>CUM</t>
  </si>
  <si>
    <t>CUMANA</t>
  </si>
  <si>
    <t>CANCUN INTERNATIONAL</t>
  </si>
  <si>
    <t>CUN</t>
  </si>
  <si>
    <t>CANCUN</t>
  </si>
  <si>
    <t>GENERAL JOSE FRANCISCO BERMUDEZ</t>
  </si>
  <si>
    <t>CUP</t>
  </si>
  <si>
    <t>CARUPANO</t>
  </si>
  <si>
    <t>HATO</t>
  </si>
  <si>
    <t>CUR</t>
  </si>
  <si>
    <t>WILLEMSTAD</t>
  </si>
  <si>
    <t>GENERAL R FIERRO VILLALOBOS INTERNATIONAL</t>
  </si>
  <si>
    <t>CUU</t>
  </si>
  <si>
    <t>CHIHUAHUA</t>
  </si>
  <si>
    <t>VELAZCO ASTETE</t>
  </si>
  <si>
    <t>CUZ</t>
  </si>
  <si>
    <t>CUZCO</t>
  </si>
  <si>
    <t>CINCINNATI NORTHERN KENTUCKY INTERNATIONAL</t>
  </si>
  <si>
    <t>CVG</t>
  </si>
  <si>
    <t>CINCINNATI</t>
  </si>
  <si>
    <t>CUERNAVACA</t>
  </si>
  <si>
    <t>CVJ</t>
  </si>
  <si>
    <t>CIUDAD VICTORIA</t>
  </si>
  <si>
    <t>CVM</t>
  </si>
  <si>
    <t>CANNON AFB</t>
  </si>
  <si>
    <t>CVS</t>
  </si>
  <si>
    <t>CLOVIS</t>
  </si>
  <si>
    <t>COVENTRY</t>
  </si>
  <si>
    <t>CVT</t>
  </si>
  <si>
    <t>AFONSO PENA</t>
  </si>
  <si>
    <t>CWB</t>
  </si>
  <si>
    <t>CARDIFF</t>
  </si>
  <si>
    <t>CWL</t>
  </si>
  <si>
    <t>COXS BAZAR</t>
  </si>
  <si>
    <t>CXB</t>
  </si>
  <si>
    <t>COX'S BAZAR</t>
  </si>
  <si>
    <t>CHRISTMAS ISLAND</t>
  </si>
  <si>
    <t>CXI</t>
  </si>
  <si>
    <t>KIRITIMATI</t>
  </si>
  <si>
    <t>KIRIBATI</t>
  </si>
  <si>
    <t>CAMPO DOS BUGRES</t>
  </si>
  <si>
    <t>CXJ</t>
  </si>
  <si>
    <t>CAXIAS DO SUL</t>
  </si>
  <si>
    <t>CALEXICO INTERNATIONAL</t>
  </si>
  <si>
    <t>CXL</t>
  </si>
  <si>
    <t>CALEXICO</t>
  </si>
  <si>
    <t>MONTGOMERY CO</t>
  </si>
  <si>
    <t>CXO</t>
  </si>
  <si>
    <t>CONROE</t>
  </si>
  <si>
    <t>TUNGGUL WULUNG</t>
  </si>
  <si>
    <t>CXP</t>
  </si>
  <si>
    <t>CILACAP</t>
  </si>
  <si>
    <t>GERRARD SMITH INTERNATIONAL</t>
  </si>
  <si>
    <t>CYB</t>
  </si>
  <si>
    <t>CAYMAN BARAC</t>
  </si>
  <si>
    <t>CAYMAN ISLANDS</t>
  </si>
  <si>
    <t>CHIAYI</t>
  </si>
  <si>
    <t>CYI</t>
  </si>
  <si>
    <t>TAIWAN</t>
  </si>
  <si>
    <t>VILO ACUNA</t>
  </si>
  <si>
    <t>CYO</t>
  </si>
  <si>
    <t>CAYO</t>
  </si>
  <si>
    <t>LAGUNA DE LOS PATOS INTERNATIONAL</t>
  </si>
  <si>
    <t>CYR</t>
  </si>
  <si>
    <t>COLONIA</t>
  </si>
  <si>
    <t>CHEYENNE</t>
  </si>
  <si>
    <t>CYS</t>
  </si>
  <si>
    <t>JOSE LEONARDO CHIRINOS</t>
  </si>
  <si>
    <t>CZE</t>
  </si>
  <si>
    <t>CORO</t>
  </si>
  <si>
    <t>MOHAMED BOUDIAF INTERNATIONAL</t>
  </si>
  <si>
    <t>CZL</t>
  </si>
  <si>
    <t>CONSTANTINE</t>
  </si>
  <si>
    <t>COZUMEL INTERNATIONAL</t>
  </si>
  <si>
    <t>CZM</t>
  </si>
  <si>
    <t>COZUMEL</t>
  </si>
  <si>
    <t>CRUZEIRO DO SUL</t>
  </si>
  <si>
    <t>CZS</t>
  </si>
  <si>
    <t>CRUIZIRO DO SUL</t>
  </si>
  <si>
    <t>LAS BRUJAS</t>
  </si>
  <si>
    <t>CZU</t>
  </si>
  <si>
    <t>COROZAL</t>
  </si>
  <si>
    <t>ZIA INTERNATIONAL</t>
  </si>
  <si>
    <t>DAC</t>
  </si>
  <si>
    <t>DHAKA</t>
  </si>
  <si>
    <t>DANANG INTERNATIONAL</t>
  </si>
  <si>
    <t>DAD</t>
  </si>
  <si>
    <t>DANANG</t>
  </si>
  <si>
    <t>VIETNAM</t>
  </si>
  <si>
    <t>DALLAS LOVE FLD</t>
  </si>
  <si>
    <t>DAL</t>
  </si>
  <si>
    <t>DALLAS</t>
  </si>
  <si>
    <t>DAMASCUS INTERNATIONAL</t>
  </si>
  <si>
    <t>DAM</t>
  </si>
  <si>
    <t>DAMASCUS</t>
  </si>
  <si>
    <t>DAR ES SALAAM</t>
  </si>
  <si>
    <t>DAR</t>
  </si>
  <si>
    <t>ENRIQUE MALEK INTERNATIONAL</t>
  </si>
  <si>
    <t>DAV</t>
  </si>
  <si>
    <t>DAVID</t>
  </si>
  <si>
    <t>JAMES M COX DAYTON INTERNATIONAL</t>
  </si>
  <si>
    <t>DAY</t>
  </si>
  <si>
    <t>DAYTON</t>
  </si>
  <si>
    <t>DUBBO</t>
  </si>
  <si>
    <t>DBO</t>
  </si>
  <si>
    <t>DHANBAD</t>
  </si>
  <si>
    <t>DUBROVNIK</t>
  </si>
  <si>
    <t>DBV</t>
  </si>
  <si>
    <t>CROATIA</t>
  </si>
  <si>
    <t>RONALD REAGAN WASHINGTON NATIONAL</t>
  </si>
  <si>
    <t>DCA</t>
  </si>
  <si>
    <t>WASHINGTON</t>
  </si>
  <si>
    <t>CANEFIELD</t>
  </si>
  <si>
    <t>DCF</t>
  </si>
  <si>
    <t>DOMINICA</t>
  </si>
  <si>
    <t>DECIMOMANNU</t>
  </si>
  <si>
    <t>DCI</t>
  </si>
  <si>
    <t>MAZAMET</t>
  </si>
  <si>
    <t>DCM</t>
  </si>
  <si>
    <t>CASTRES</t>
  </si>
  <si>
    <t>DEBRECEN</t>
  </si>
  <si>
    <t>DEB</t>
  </si>
  <si>
    <t>DEHRADUN</t>
  </si>
  <si>
    <t>DED</t>
  </si>
  <si>
    <t>DEHRA DUN</t>
  </si>
  <si>
    <t>INDIRA GANDHI INTERNATIONAL</t>
  </si>
  <si>
    <t>DEL</t>
  </si>
  <si>
    <t>DELHI</t>
  </si>
  <si>
    <t>DENVER INTERNATIONAL</t>
  </si>
  <si>
    <t>DEN</t>
  </si>
  <si>
    <t>DENVER</t>
  </si>
  <si>
    <t>DESROCHES</t>
  </si>
  <si>
    <t>DES</t>
  </si>
  <si>
    <t>SEYCHELLES</t>
  </si>
  <si>
    <t>DETROIT CITY</t>
  </si>
  <si>
    <t>DET</t>
  </si>
  <si>
    <t>DETROIT</t>
  </si>
  <si>
    <t>DEIR ZZOR</t>
  </si>
  <si>
    <t>DEZ</t>
  </si>
  <si>
    <t>DEIRE ZOR</t>
  </si>
  <si>
    <t>DALLAS FORT WORTH INTERNATIONAL</t>
  </si>
  <si>
    <t>DFW</t>
  </si>
  <si>
    <t>DALLAS-FORT WORTH</t>
  </si>
  <si>
    <t>DURANGO INTERNATIONAL</t>
  </si>
  <si>
    <t>DGO</t>
  </si>
  <si>
    <t>DURANGO</t>
  </si>
  <si>
    <t>DAUGAVPILS INTERNATIONAL</t>
  </si>
  <si>
    <t>DGP</t>
  </si>
  <si>
    <t>DAUGAVPILS</t>
  </si>
  <si>
    <t>LATVIA</t>
  </si>
  <si>
    <t>DUMAGUETE</t>
  </si>
  <si>
    <t>DGT</t>
  </si>
  <si>
    <t>KING ABDULAZIZ AB</t>
  </si>
  <si>
    <t>DHA</t>
  </si>
  <si>
    <t>DHAHRAN</t>
  </si>
  <si>
    <t>DOTHAN RGNL</t>
  </si>
  <si>
    <t>DHN</t>
  </si>
  <si>
    <t>DOTHAN</t>
  </si>
  <si>
    <t>DE KOOY</t>
  </si>
  <si>
    <t>DHR</t>
  </si>
  <si>
    <t>DALHART MUNI</t>
  </si>
  <si>
    <t>DHT</t>
  </si>
  <si>
    <t>DALHART</t>
  </si>
  <si>
    <t>ANTSIRANANA ARRACHART</t>
  </si>
  <si>
    <t>DIE</t>
  </si>
  <si>
    <t>ANTSIRANANA</t>
  </si>
  <si>
    <t>LONGVIC</t>
  </si>
  <si>
    <t>DIJ</t>
  </si>
  <si>
    <t>DIJON</t>
  </si>
  <si>
    <t>ABA TENNA DEJAZMATCH YILMA INTERNATIONAL</t>
  </si>
  <si>
    <t>DIR</t>
  </si>
  <si>
    <t>DIRE DAWA</t>
  </si>
  <si>
    <t>DOLISIE</t>
  </si>
  <si>
    <t>DIS</t>
  </si>
  <si>
    <t>LOUDIMA</t>
  </si>
  <si>
    <t>DIYARBAKIR</t>
  </si>
  <si>
    <t>DIY</t>
  </si>
  <si>
    <t>DIYABAKIR</t>
  </si>
  <si>
    <t>SULTAN THAHA</t>
  </si>
  <si>
    <t>DJB</t>
  </si>
  <si>
    <t>JAMBI</t>
  </si>
  <si>
    <t>ZARZIS</t>
  </si>
  <si>
    <t>DJE</t>
  </si>
  <si>
    <t>DJERBA</t>
  </si>
  <si>
    <t>TUNISIA</t>
  </si>
  <si>
    <t>TISKA</t>
  </si>
  <si>
    <t>DJG</t>
  </si>
  <si>
    <t>DJANET</t>
  </si>
  <si>
    <t>SENTANI</t>
  </si>
  <si>
    <t>DJJ</t>
  </si>
  <si>
    <t>JAYAPURA</t>
  </si>
  <si>
    <t>DALOA</t>
  </si>
  <si>
    <t>DJO</t>
  </si>
  <si>
    <t>LEOPOLD SEDAR SENGHOR INTERNATIONAL</t>
  </si>
  <si>
    <t>DKR</t>
  </si>
  <si>
    <t>DAKAR</t>
  </si>
  <si>
    <t>DOUALA</t>
  </si>
  <si>
    <t>DLA</t>
  </si>
  <si>
    <t>ZHOUSHUIZI</t>
  </si>
  <si>
    <t>DLC</t>
  </si>
  <si>
    <t>DALIAN</t>
  </si>
  <si>
    <t>TAVAUX</t>
  </si>
  <si>
    <t>DLE</t>
  </si>
  <si>
    <t>DOLE</t>
  </si>
  <si>
    <t>LAUGHLIN AFB</t>
  </si>
  <si>
    <t>DLF</t>
  </si>
  <si>
    <t>DEL RIO</t>
  </si>
  <si>
    <t>DILLINGHAM</t>
  </si>
  <si>
    <t>DLG</t>
  </si>
  <si>
    <t>DULUTH INTERNATIONAL</t>
  </si>
  <si>
    <t>DLH</t>
  </si>
  <si>
    <t>DULUTH</t>
  </si>
  <si>
    <t>DALAMAN</t>
  </si>
  <si>
    <t>DLM</t>
  </si>
  <si>
    <t>DAVIS MONTHAN AFB</t>
  </si>
  <si>
    <t>DMA</t>
  </si>
  <si>
    <t>TUCSON</t>
  </si>
  <si>
    <t>KING FAHD INTERNATIONAL</t>
  </si>
  <si>
    <t>DMM</t>
  </si>
  <si>
    <t>DAMMAM</t>
  </si>
  <si>
    <t>KADENA AB</t>
  </si>
  <si>
    <t>DNA</t>
  </si>
  <si>
    <t>KADENA</t>
  </si>
  <si>
    <t>DUNDEE</t>
  </si>
  <si>
    <t>DND</t>
  </si>
  <si>
    <t>DNIPROPETROVSK</t>
  </si>
  <si>
    <t>DNK</t>
  </si>
  <si>
    <t>DNEPROPETROVSK</t>
  </si>
  <si>
    <t>PLEURTUIT</t>
  </si>
  <si>
    <t>DNR</t>
  </si>
  <si>
    <t>DINARD</t>
  </si>
  <si>
    <t>CARDAK</t>
  </si>
  <si>
    <t>DNZ</t>
  </si>
  <si>
    <t>DENIZLI</t>
  </si>
  <si>
    <t>DODOMA</t>
  </si>
  <si>
    <t>DOD</t>
  </si>
  <si>
    <t>DONGOLA</t>
  </si>
  <si>
    <t>DOG</t>
  </si>
  <si>
    <t>SUDAN</t>
  </si>
  <si>
    <t>DOHA INTERNATIONAL</t>
  </si>
  <si>
    <t>DOH</t>
  </si>
  <si>
    <t>DOHA</t>
  </si>
  <si>
    <t>QATAR</t>
  </si>
  <si>
    <t>DONETSK</t>
  </si>
  <si>
    <t>DOK</t>
  </si>
  <si>
    <t>ST GATIEN</t>
  </si>
  <si>
    <t>DOL</t>
  </si>
  <si>
    <t>DEAUVILLE</t>
  </si>
  <si>
    <t>MELVILLE HALL</t>
  </si>
  <si>
    <t>DOM</t>
  </si>
  <si>
    <t>DOVER AFB</t>
  </si>
  <si>
    <t>DOV</t>
  </si>
  <si>
    <t>DOVER</t>
  </si>
  <si>
    <t>DU PAGE</t>
  </si>
  <si>
    <t>DPA</t>
  </si>
  <si>
    <t>WEST CHICAGO</t>
  </si>
  <si>
    <t>BALI INTERNATIONAL</t>
  </si>
  <si>
    <t>DPS</t>
  </si>
  <si>
    <t>DENPASAR</t>
  </si>
  <si>
    <t>BEAUREGARD PARISH</t>
  </si>
  <si>
    <t>DRI</t>
  </si>
  <si>
    <t>DERIDDER</t>
  </si>
  <si>
    <t>DURANGO LA PLATA CO</t>
  </si>
  <si>
    <t>DRO</t>
  </si>
  <si>
    <t>DRESDEN</t>
  </si>
  <si>
    <t>DRS</t>
  </si>
  <si>
    <t>DEL RIO INTERNATIONAL</t>
  </si>
  <si>
    <t>DRT</t>
  </si>
  <si>
    <t>DES MOINES INTERNATIONAL</t>
  </si>
  <si>
    <t>DSM</t>
  </si>
  <si>
    <t>DES MOINES</t>
  </si>
  <si>
    <t>DORTMUND</t>
  </si>
  <si>
    <t>DTM</t>
  </si>
  <si>
    <t>DETROIT METRO WAYNE CO</t>
  </si>
  <si>
    <t>DTW</t>
  </si>
  <si>
    <t>DUBLIN</t>
  </si>
  <si>
    <t>DUB</t>
  </si>
  <si>
    <t>IRELAND</t>
  </si>
  <si>
    <t>DUNEDIN</t>
  </si>
  <si>
    <t>DUD</t>
  </si>
  <si>
    <t>BISBEE DOUGLAS INTERNATIONAL</t>
  </si>
  <si>
    <t>DUG</t>
  </si>
  <si>
    <t>DOUGLAS</t>
  </si>
  <si>
    <t>OUDTSHOORN</t>
  </si>
  <si>
    <t>DUH</t>
  </si>
  <si>
    <t>PINANG KAMPAI</t>
  </si>
  <si>
    <t>DUM</t>
  </si>
  <si>
    <t>DUMAI</t>
  </si>
  <si>
    <t>DURBAN INTERNATIONAL</t>
  </si>
  <si>
    <t>DUR</t>
  </si>
  <si>
    <t>DURBAN</t>
  </si>
  <si>
    <t>DUSSELDORF</t>
  </si>
  <si>
    <t>DUS</t>
  </si>
  <si>
    <t>DUESSELDORF</t>
  </si>
  <si>
    <t>UNALASKA</t>
  </si>
  <si>
    <t>DUT</t>
  </si>
  <si>
    <t>DUBAI INTERNATIONAL</t>
  </si>
  <si>
    <t>DXB</t>
  </si>
  <si>
    <t>DUBAI</t>
  </si>
  <si>
    <t>DYESS AFB</t>
  </si>
  <si>
    <t>DYS</t>
  </si>
  <si>
    <t>DUSHANBE</t>
  </si>
  <si>
    <t>DYU</t>
  </si>
  <si>
    <t>DZAOUDZI PAMANZI</t>
  </si>
  <si>
    <t>DZA</t>
  </si>
  <si>
    <t>DZAOUDZI</t>
  </si>
  <si>
    <t>MAYOTTE ISLAND</t>
  </si>
  <si>
    <t>ZHEZKAZGAN</t>
  </si>
  <si>
    <t>DZH</t>
  </si>
  <si>
    <t>DZHEZKAZGAN</t>
  </si>
  <si>
    <t>NEJRAN</t>
  </si>
  <si>
    <t>EAM</t>
  </si>
  <si>
    <t>SAN SEBASTIAN</t>
  </si>
  <si>
    <t>EAS</t>
  </si>
  <si>
    <t>MARINA DI CAMPO</t>
  </si>
  <si>
    <t>EBA</t>
  </si>
  <si>
    <t>ENTEBBE INTERNATIONAL</t>
  </si>
  <si>
    <t>EBB</t>
  </si>
  <si>
    <t>ENTEBBE</t>
  </si>
  <si>
    <t>UGANDA</t>
  </si>
  <si>
    <t>EL OBEID</t>
  </si>
  <si>
    <t>EBD</t>
  </si>
  <si>
    <t>ESBJERG</t>
  </si>
  <si>
    <t>EBJ</t>
  </si>
  <si>
    <t>EL BORMA</t>
  </si>
  <si>
    <t>EBM</t>
  </si>
  <si>
    <t>BOUTHEON</t>
  </si>
  <si>
    <t>EBU</t>
  </si>
  <si>
    <t>ST.-ETIENNE</t>
  </si>
  <si>
    <t>ELIZABETH CITY CGAS RGNL</t>
  </si>
  <si>
    <t>ECG</t>
  </si>
  <si>
    <t>ELIZABETH CITY</t>
  </si>
  <si>
    <t>ELMENDORF AFB</t>
  </si>
  <si>
    <t>EDF</t>
  </si>
  <si>
    <t>EDINBURGH</t>
  </si>
  <si>
    <t>EDI</t>
  </si>
  <si>
    <t>ELDORET INTERNATIONAL</t>
  </si>
  <si>
    <t>EDL</t>
  </si>
  <si>
    <t>ELDORET</t>
  </si>
  <si>
    <t>KENYA</t>
  </si>
  <si>
    <t>LES AJONCS</t>
  </si>
  <si>
    <t>EDM</t>
  </si>
  <si>
    <t>LA ROCHE-SUR-YON</t>
  </si>
  <si>
    <t>EDWARDS AFB</t>
  </si>
  <si>
    <t>EDW</t>
  </si>
  <si>
    <t>ELLINGTON FLD</t>
  </si>
  <si>
    <t>EFD</t>
  </si>
  <si>
    <t>HOUSTON</t>
  </si>
  <si>
    <t>KEFALLINIA</t>
  </si>
  <si>
    <t>EFL</t>
  </si>
  <si>
    <t>KEFFALLINIA</t>
  </si>
  <si>
    <t>ROUMANIERE</t>
  </si>
  <si>
    <t>EGC</t>
  </si>
  <si>
    <t>BERGERAC</t>
  </si>
  <si>
    <t>EAGLE PASS MUNI</t>
  </si>
  <si>
    <t>EGP</t>
  </si>
  <si>
    <t>EAGLE PASS</t>
  </si>
  <si>
    <t>EGILSSTADIR</t>
  </si>
  <si>
    <t>EGS</t>
  </si>
  <si>
    <t>EL BOLSON</t>
  </si>
  <si>
    <t>EHL</t>
  </si>
  <si>
    <t>CAPE NEWENHAM LRRS</t>
  </si>
  <si>
    <t>EHM</t>
  </si>
  <si>
    <t>CAPE NEWENHAM</t>
  </si>
  <si>
    <t>EIELSON AFB</t>
  </si>
  <si>
    <t>EIL</t>
  </si>
  <si>
    <t>FAIRBANKS</t>
  </si>
  <si>
    <t>EINDHOVEN</t>
  </si>
  <si>
    <t>EIN</t>
  </si>
  <si>
    <t>TERRANCE B LETTSOME INTERNATIONAL</t>
  </si>
  <si>
    <t>EIS</t>
  </si>
  <si>
    <t>ROADTOWN/BEEF ISLAND</t>
  </si>
  <si>
    <t>VIRGIN ISL.</t>
  </si>
  <si>
    <t>YARIGUIES</t>
  </si>
  <si>
    <t>EJA</t>
  </si>
  <si>
    <t>BARRANCABERMEJA</t>
  </si>
  <si>
    <t>WEJH</t>
  </si>
  <si>
    <t>EJH</t>
  </si>
  <si>
    <t>ELKINS RANDOLPH CO JENNINGS RANDOLPH</t>
  </si>
  <si>
    <t>EKN</t>
  </si>
  <si>
    <t>ELKINS</t>
  </si>
  <si>
    <t>SOUTH ARKANSAS RGNL AT GOODWIN FLD</t>
  </si>
  <si>
    <t>ELD</t>
  </si>
  <si>
    <t>EL DORADO</t>
  </si>
  <si>
    <t>EL FASHER</t>
  </si>
  <si>
    <t>ELF</t>
  </si>
  <si>
    <t>EL GOLEA</t>
  </si>
  <si>
    <t>ELG</t>
  </si>
  <si>
    <t>NORTH ELEUTHERA</t>
  </si>
  <si>
    <t>ELH</t>
  </si>
  <si>
    <t>ELLISRAS</t>
  </si>
  <si>
    <t>ELL</t>
  </si>
  <si>
    <t>EL PASO INTERNATIONAL</t>
  </si>
  <si>
    <t>ELP</t>
  </si>
  <si>
    <t>GASSIM</t>
  </si>
  <si>
    <t>ELQ</t>
  </si>
  <si>
    <t>EAST LONDON</t>
  </si>
  <si>
    <t>ELS</t>
  </si>
  <si>
    <t>EL TOR</t>
  </si>
  <si>
    <t>ELT</t>
  </si>
  <si>
    <t>EL-TOR</t>
  </si>
  <si>
    <t>EAST MIDLANDS</t>
  </si>
  <si>
    <t>EMA</t>
  </si>
  <si>
    <t>EMDEN</t>
  </si>
  <si>
    <t>EME</t>
  </si>
  <si>
    <t>NEMA</t>
  </si>
  <si>
    <t>EMN</t>
  </si>
  <si>
    <t>EL MAITEN</t>
  </si>
  <si>
    <t>EMX</t>
  </si>
  <si>
    <t>KENAI MUNI</t>
  </si>
  <si>
    <t>ENA</t>
  </si>
  <si>
    <t>KENAI</t>
  </si>
  <si>
    <t>ESSEY</t>
  </si>
  <si>
    <t>ENC</t>
  </si>
  <si>
    <t>NANCY</t>
  </si>
  <si>
    <t>VANCE AFB</t>
  </si>
  <si>
    <t>END</t>
  </si>
  <si>
    <t>ENID</t>
  </si>
  <si>
    <t>H HASAN AROEBOESMAN</t>
  </si>
  <si>
    <t>ENE</t>
  </si>
  <si>
    <t>ENDE</t>
  </si>
  <si>
    <t>ENONTEKIO</t>
  </si>
  <si>
    <t>ENF</t>
  </si>
  <si>
    <t>FINLAND</t>
  </si>
  <si>
    <t>ST ANGELO</t>
  </si>
  <si>
    <t>ENK</t>
  </si>
  <si>
    <t>ENNISKILLEN</t>
  </si>
  <si>
    <t>TWENTHE</t>
  </si>
  <si>
    <t>ENS</t>
  </si>
  <si>
    <t>ENSCHEDE</t>
  </si>
  <si>
    <t>ENUGU</t>
  </si>
  <si>
    <t>ENU</t>
  </si>
  <si>
    <t>WENDOVER</t>
  </si>
  <si>
    <t>ENV</t>
  </si>
  <si>
    <t>OLAYA HERRERA</t>
  </si>
  <si>
    <t>EOH</t>
  </si>
  <si>
    <t>MEDELLIN</t>
  </si>
  <si>
    <t>MIRECOURT</t>
  </si>
  <si>
    <t>EPL</t>
  </si>
  <si>
    <t>EPINAL</t>
  </si>
  <si>
    <t>ESQUEL</t>
  </si>
  <si>
    <t>EQS</t>
  </si>
  <si>
    <t>ERZINCAN</t>
  </si>
  <si>
    <t>ERC</t>
  </si>
  <si>
    <t>ERFURT</t>
  </si>
  <si>
    <t>ERF</t>
  </si>
  <si>
    <t>MOULAY ALI CHERIF</t>
  </si>
  <si>
    <t>ERH</t>
  </si>
  <si>
    <t>ER-RACHIDIA</t>
  </si>
  <si>
    <t>ERZURUM</t>
  </si>
  <si>
    <t>ERZ</t>
  </si>
  <si>
    <t>ESENBOGA</t>
  </si>
  <si>
    <t>ESB</t>
  </si>
  <si>
    <t>GENERAL ALBERTO L SALINAS C INTERNATIONAL</t>
  </si>
  <si>
    <t>ESE</t>
  </si>
  <si>
    <t>ENSENADA</t>
  </si>
  <si>
    <t>ESLER RGNL</t>
  </si>
  <si>
    <t>ESF</t>
  </si>
  <si>
    <t>SHOREHAM</t>
  </si>
  <si>
    <t>ESH</t>
  </si>
  <si>
    <t>SHOREHAM BY SEA</t>
  </si>
  <si>
    <t>ESKISEHIR</t>
  </si>
  <si>
    <t>ESK</t>
  </si>
  <si>
    <t>ESSEN MULHEIM</t>
  </si>
  <si>
    <t>ESS</t>
  </si>
  <si>
    <t>ESSEN</t>
  </si>
  <si>
    <t>EILAT</t>
  </si>
  <si>
    <t>ETH</t>
  </si>
  <si>
    <t>ELAT</t>
  </si>
  <si>
    <t>METZ NANCY LORRAINE</t>
  </si>
  <si>
    <t>ETZ</t>
  </si>
  <si>
    <t>METZ</t>
  </si>
  <si>
    <t>F D ROOSEVELT</t>
  </si>
  <si>
    <t>EUX</t>
  </si>
  <si>
    <t>EVENES</t>
  </si>
  <si>
    <t>EVE</t>
  </si>
  <si>
    <t>SVEG</t>
  </si>
  <si>
    <t>EVG</t>
  </si>
  <si>
    <t>ZVARTNOTS INTERNATIONAL</t>
  </si>
  <si>
    <t>EVN</t>
  </si>
  <si>
    <t>ZVARTNOTS</t>
  </si>
  <si>
    <t>YEREVAN</t>
  </si>
  <si>
    <t>CRAVEN CO RGNL</t>
  </si>
  <si>
    <t>EWN</t>
  </si>
  <si>
    <t>NEW BERN</t>
  </si>
  <si>
    <t>NEWARK LIBERTY INTERNATIONAL</t>
  </si>
  <si>
    <t>EWR</t>
  </si>
  <si>
    <t>NEWARK</t>
  </si>
  <si>
    <t>EXETER</t>
  </si>
  <si>
    <t>EXT</t>
  </si>
  <si>
    <t>KEY WEST INTERNATIONAL</t>
  </si>
  <si>
    <t>EYW</t>
  </si>
  <si>
    <t>KEY WEST</t>
  </si>
  <si>
    <t>ELAZIG</t>
  </si>
  <si>
    <t>EZS</t>
  </si>
  <si>
    <t>FARANAH</t>
  </si>
  <si>
    <t>FAA</t>
  </si>
  <si>
    <t>GUINEA</t>
  </si>
  <si>
    <t>FARNBOROUGH</t>
  </si>
  <si>
    <t>FAB</t>
  </si>
  <si>
    <t>VAGAR</t>
  </si>
  <si>
    <t>FAE</t>
  </si>
  <si>
    <t>FAROE ISL.</t>
  </si>
  <si>
    <t>FELKER AAF</t>
  </si>
  <si>
    <t>FAF</t>
  </si>
  <si>
    <t>FORT EUSTIS</t>
  </si>
  <si>
    <t>FAIRBANKS INTERNATIONAL</t>
  </si>
  <si>
    <t>FAI</t>
  </si>
  <si>
    <t>DIEGO JIMENEZ TORRES</t>
  </si>
  <si>
    <t>FAJ</t>
  </si>
  <si>
    <t>FAJARDO</t>
  </si>
  <si>
    <t>LISTA</t>
  </si>
  <si>
    <t>FAN</t>
  </si>
  <si>
    <t>FARO</t>
  </si>
  <si>
    <t>FAO</t>
  </si>
  <si>
    <t>FRESNO YOSEMITE INTERNATIONAL</t>
  </si>
  <si>
    <t>FAT</t>
  </si>
  <si>
    <t>FRESNO</t>
  </si>
  <si>
    <t>FAKARAVA</t>
  </si>
  <si>
    <t>FAV</t>
  </si>
  <si>
    <t>WAINWRIGHT AAF</t>
  </si>
  <si>
    <t>FBK</t>
  </si>
  <si>
    <t>LUBUMBASHI INTERNATIONAL</t>
  </si>
  <si>
    <t>FBM</t>
  </si>
  <si>
    <t>LUBUMASHI</t>
  </si>
  <si>
    <t>OSLO FORNEBU</t>
  </si>
  <si>
    <t>FBU</t>
  </si>
  <si>
    <t>OSLO</t>
  </si>
  <si>
    <t>FIUMICINO</t>
  </si>
  <si>
    <t>FCO</t>
  </si>
  <si>
    <t>BUTTS AAF</t>
  </si>
  <si>
    <t>FCS</t>
  </si>
  <si>
    <t>FORT CARSON</t>
  </si>
  <si>
    <t>LE LAMENTIN</t>
  </si>
  <si>
    <t>FDF</t>
  </si>
  <si>
    <t>FORT-DE-FRANCE</t>
  </si>
  <si>
    <t>FRIEDRICHSHAFEN</t>
  </si>
  <si>
    <t>FDH</t>
  </si>
  <si>
    <t>BANDUNDU</t>
  </si>
  <si>
    <t>FDU</t>
  </si>
  <si>
    <t>BANDOUNDU</t>
  </si>
  <si>
    <t>FURSTENFELDBRUCK</t>
  </si>
  <si>
    <t>FEL</t>
  </si>
  <si>
    <t>FUERSTENFELDBRUCK</t>
  </si>
  <si>
    <t>FERNANDO DE NORONHA</t>
  </si>
  <si>
    <t>FEN</t>
  </si>
  <si>
    <t>FERNANDO DO NORONHA</t>
  </si>
  <si>
    <t>SAISS</t>
  </si>
  <si>
    <t>FEZ</t>
  </si>
  <si>
    <t>FAIRFORD</t>
  </si>
  <si>
    <t>FFD</t>
  </si>
  <si>
    <t>WRIGHT PATTERSON AFB</t>
  </si>
  <si>
    <t>FFO</t>
  </si>
  <si>
    <t>SIERRA VISTA MUNI LIBBY AAF</t>
  </si>
  <si>
    <t>FHU</t>
  </si>
  <si>
    <t>FORT HUACHUCA</t>
  </si>
  <si>
    <t>FRIA</t>
  </si>
  <si>
    <t>FIG</t>
  </si>
  <si>
    <t>FIRA</t>
  </si>
  <si>
    <t>KINSHASA NDJILI INTERNATIONAL</t>
  </si>
  <si>
    <t>FIH</t>
  </si>
  <si>
    <t>KINSHASA</t>
  </si>
  <si>
    <t>FUJAIRAH INTERNATIONAL</t>
  </si>
  <si>
    <t>FJR</t>
  </si>
  <si>
    <t>FUJEIRAH</t>
  </si>
  <si>
    <t>KISANGANI SIMISINI</t>
  </si>
  <si>
    <t>FKI</t>
  </si>
  <si>
    <t>KISANGANI</t>
  </si>
  <si>
    <t>GUSTAVO ARTUNDUAGA PAREDES</t>
  </si>
  <si>
    <t>FLA</t>
  </si>
  <si>
    <t>FLORENCIA</t>
  </si>
  <si>
    <t>FORT LAUDERDALE HOLLYWOOD INTERNATIONAL</t>
  </si>
  <si>
    <t>FLL</t>
  </si>
  <si>
    <t>FORT LAUDERDALE</t>
  </si>
  <si>
    <t>HERCILIO LUZ</t>
  </si>
  <si>
    <t>FLN</t>
  </si>
  <si>
    <t>FLORIANOPOLIS</t>
  </si>
  <si>
    <t>FLORENCE RGNL</t>
  </si>
  <si>
    <t>FLO</t>
  </si>
  <si>
    <t>FLORENCE</t>
  </si>
  <si>
    <t>PERETOLA</t>
  </si>
  <si>
    <t>FLR</t>
  </si>
  <si>
    <t>FIRENZE</t>
  </si>
  <si>
    <t>SHERMAN AAF</t>
  </si>
  <si>
    <t>FLV</t>
  </si>
  <si>
    <t>FORT LEAVENWORTH</t>
  </si>
  <si>
    <t>FLORES</t>
  </si>
  <si>
    <t>FLW</t>
  </si>
  <si>
    <t>FLORES (FLORES ISL.)</t>
  </si>
  <si>
    <t>FORMOSA</t>
  </si>
  <si>
    <t>FMA</t>
  </si>
  <si>
    <t>OTIS ANGB</t>
  </si>
  <si>
    <t>FMH</t>
  </si>
  <si>
    <t>FALMOUTH</t>
  </si>
  <si>
    <t>KALEMIE</t>
  </si>
  <si>
    <t>FMI</t>
  </si>
  <si>
    <t>FOUR CORNERS RGNL</t>
  </si>
  <si>
    <t>FMN</t>
  </si>
  <si>
    <t>FARMINGTON</t>
  </si>
  <si>
    <t>MUNSTER OSNABRUCK</t>
  </si>
  <si>
    <t>FMO</t>
  </si>
  <si>
    <t>MUENSTER/OSNABRUECK</t>
  </si>
  <si>
    <t>PAGE FLD</t>
  </si>
  <si>
    <t>FMY</t>
  </si>
  <si>
    <t>FORT MYERS</t>
  </si>
  <si>
    <t>FREETOWN LUNGI</t>
  </si>
  <si>
    <t>FNA</t>
  </si>
  <si>
    <t>FREETOWN</t>
  </si>
  <si>
    <t>SIERRA LEONE</t>
  </si>
  <si>
    <t>GARONS</t>
  </si>
  <si>
    <t>FNI</t>
  </si>
  <si>
    <t>NIMES</t>
  </si>
  <si>
    <t>PYONGYANG / SUNAN (CAPITAL) AIRPORT</t>
  </si>
  <si>
    <t>FNJ</t>
  </si>
  <si>
    <t>PYONGYANG</t>
  </si>
  <si>
    <t>CHANGLE</t>
  </si>
  <si>
    <t>FOC</t>
  </si>
  <si>
    <t>FUZHOU</t>
  </si>
  <si>
    <t>FORT DODGE RGNL</t>
  </si>
  <si>
    <t>FOD</t>
  </si>
  <si>
    <t>FORT DODGE</t>
  </si>
  <si>
    <t>FORBES FLD</t>
  </si>
  <si>
    <t>FOE</t>
  </si>
  <si>
    <t>TOPEKA</t>
  </si>
  <si>
    <t>GINO LISA</t>
  </si>
  <si>
    <t>FOG</t>
  </si>
  <si>
    <t>FOGGIA</t>
  </si>
  <si>
    <t>THE FRANCIS S GABRESKI</t>
  </si>
  <si>
    <t>FOK</t>
  </si>
  <si>
    <t>WEST HAMPTON BEACH</t>
  </si>
  <si>
    <t>FOUMBAN NKOUNJA</t>
  </si>
  <si>
    <t>FOM</t>
  </si>
  <si>
    <t>FOUMBAN</t>
  </si>
  <si>
    <t>PINTO MARTINS INTERNATIONAL</t>
  </si>
  <si>
    <t>FOR</t>
  </si>
  <si>
    <t>FORTALEZA</t>
  </si>
  <si>
    <t>GRAND BAHAMA INTERNATIONAL</t>
  </si>
  <si>
    <t>FPO</t>
  </si>
  <si>
    <t>FREEPORT</t>
  </si>
  <si>
    <t>FRANKFURT MAIN</t>
  </si>
  <si>
    <t>FRA</t>
  </si>
  <si>
    <t>FRANKFURT</t>
  </si>
  <si>
    <t>FRANCA</t>
  </si>
  <si>
    <t>FRC</t>
  </si>
  <si>
    <t>MARSHALL AAF</t>
  </si>
  <si>
    <t>FRI</t>
  </si>
  <si>
    <t>FORT RILEY</t>
  </si>
  <si>
    <t>FORLI</t>
  </si>
  <si>
    <t>FRL</t>
  </si>
  <si>
    <t>FLORO</t>
  </si>
  <si>
    <t>FRO</t>
  </si>
  <si>
    <t>MANAS</t>
  </si>
  <si>
    <t>FRU</t>
  </si>
  <si>
    <t>BISHKEK</t>
  </si>
  <si>
    <t>FRANCISTOWN</t>
  </si>
  <si>
    <t>FRW</t>
  </si>
  <si>
    <t>SUD CORSE</t>
  </si>
  <si>
    <t>FSC</t>
  </si>
  <si>
    <t>FIGARI</t>
  </si>
  <si>
    <t>HENRY POST AAF</t>
  </si>
  <si>
    <t>FSI</t>
  </si>
  <si>
    <t>FORT SILL</t>
  </si>
  <si>
    <t>FORT SMITH RGNL</t>
  </si>
  <si>
    <t>FSM</t>
  </si>
  <si>
    <t>FORT SMITH</t>
  </si>
  <si>
    <t>ST PIERRE</t>
  </si>
  <si>
    <t>FSP</t>
  </si>
  <si>
    <t>ST.-PIERRE</t>
  </si>
  <si>
    <t>ST. PIERRE &amp; MIQUELON</t>
  </si>
  <si>
    <t>GODMAN AAF</t>
  </si>
  <si>
    <t>FTK</t>
  </si>
  <si>
    <t>FORT KNOX</t>
  </si>
  <si>
    <t>TOLAGNARO</t>
  </si>
  <si>
    <t>FTU</t>
  </si>
  <si>
    <t>FORT WORTH MEACHAM INTERNATIONAL</t>
  </si>
  <si>
    <t>FTW</t>
  </si>
  <si>
    <t>FORT WORTH</t>
  </si>
  <si>
    <t>OWANDO</t>
  </si>
  <si>
    <t>FTX</t>
  </si>
  <si>
    <t>FUERTEVENTURA</t>
  </si>
  <si>
    <t>FUE</t>
  </si>
  <si>
    <t>FUKUE</t>
  </si>
  <si>
    <t>FUJ</t>
  </si>
  <si>
    <t>FUKUOKA</t>
  </si>
  <si>
    <t>FUK</t>
  </si>
  <si>
    <t>FUNAFUTI INTERNATIONAL AIRPORT</t>
  </si>
  <si>
    <t>FUN</t>
  </si>
  <si>
    <t>FUNAFUTI</t>
  </si>
  <si>
    <t>TUVALU ISLAND</t>
  </si>
  <si>
    <t>FORT LAUDERDALE EXECUTIVE</t>
  </si>
  <si>
    <t>FXE</t>
  </si>
  <si>
    <t>CUAMBA</t>
  </si>
  <si>
    <t>FXO</t>
  </si>
  <si>
    <t>FAYA LARGEAU</t>
  </si>
  <si>
    <t>FYT</t>
  </si>
  <si>
    <t>FAYA-LARGEAU</t>
  </si>
  <si>
    <t>FORT YUKON</t>
  </si>
  <si>
    <t>FYU</t>
  </si>
  <si>
    <t>DRAKE FLD</t>
  </si>
  <si>
    <t>FYV</t>
  </si>
  <si>
    <t>FAYETTEVILLE</t>
  </si>
  <si>
    <t>BRISTOL FILTON</t>
  </si>
  <si>
    <t>FZO</t>
  </si>
  <si>
    <t>GABES</t>
  </si>
  <si>
    <t>GAE</t>
  </si>
  <si>
    <t>GAFSA</t>
  </si>
  <si>
    <t>GAF</t>
  </si>
  <si>
    <t>GAGE</t>
  </si>
  <si>
    <t>GAG</t>
  </si>
  <si>
    <t>YAMAGATA</t>
  </si>
  <si>
    <t>GAJ</t>
  </si>
  <si>
    <t>EDWARD G PITKA SR</t>
  </si>
  <si>
    <t>GAL</t>
  </si>
  <si>
    <t>GALENA</t>
  </si>
  <si>
    <t>MARIANA GRAJALES</t>
  </si>
  <si>
    <t>GAO</t>
  </si>
  <si>
    <t>GUANTANAMO</t>
  </si>
  <si>
    <t>GAQ</t>
  </si>
  <si>
    <t>GARISSA</t>
  </si>
  <si>
    <t>GAS</t>
  </si>
  <si>
    <t>GAYA</t>
  </si>
  <si>
    <t>GAY</t>
  </si>
  <si>
    <t>SIR SERETSE KHAMA INTERNATIONAL</t>
  </si>
  <si>
    <t>GBE</t>
  </si>
  <si>
    <t>GABERONE</t>
  </si>
  <si>
    <t>GUERNSEY</t>
  </si>
  <si>
    <t>GCI</t>
  </si>
  <si>
    <t>GRAND CENTRAL</t>
  </si>
  <si>
    <t>GCJ</t>
  </si>
  <si>
    <t>JOHANNESBURG</t>
  </si>
  <si>
    <t>GARDEN CITY RGNL</t>
  </si>
  <si>
    <t>GCK</t>
  </si>
  <si>
    <t>GARDEN CITY</t>
  </si>
  <si>
    <t>OWEN ROBERTS INTERNATIONAL</t>
  </si>
  <si>
    <t>GCM</t>
  </si>
  <si>
    <t>GEORGETOWN</t>
  </si>
  <si>
    <t>DON MIGUEL Y HIDALGO INTERNATIONAL</t>
  </si>
  <si>
    <t>GDL</t>
  </si>
  <si>
    <t>GUADALAJARA</t>
  </si>
  <si>
    <t>REBIECHOWO</t>
  </si>
  <si>
    <t>GDN</t>
  </si>
  <si>
    <t>GDANSK</t>
  </si>
  <si>
    <t>POLAND</t>
  </si>
  <si>
    <t>GONDER</t>
  </si>
  <si>
    <t>GDQ</t>
  </si>
  <si>
    <t>GONDAR</t>
  </si>
  <si>
    <t>SOKOL</t>
  </si>
  <si>
    <t>GDX</t>
  </si>
  <si>
    <t>MAGADAN</t>
  </si>
  <si>
    <t>NOUMEA MAGENTA</t>
  </si>
  <si>
    <t>GEA</t>
  </si>
  <si>
    <t>NOUMEA</t>
  </si>
  <si>
    <t>NEW CALEDONIA</t>
  </si>
  <si>
    <t>SPOKANE INTERNATIONAL</t>
  </si>
  <si>
    <t>GEG</t>
  </si>
  <si>
    <t>SPOKANE</t>
  </si>
  <si>
    <t>SANTO ANGELO</t>
  </si>
  <si>
    <t>GEL</t>
  </si>
  <si>
    <t>RAFAEL PEREZ</t>
  </si>
  <si>
    <t>GER</t>
  </si>
  <si>
    <t>NUEVA GERONA</t>
  </si>
  <si>
    <t>GALLIVARE</t>
  </si>
  <si>
    <t>GEV</t>
  </si>
  <si>
    <t>GRAND FORKS INTERNATIONAL</t>
  </si>
  <si>
    <t>GFK</t>
  </si>
  <si>
    <t>GRAND FORKS</t>
  </si>
  <si>
    <t>EAST TEXAS RGNL</t>
  </si>
  <si>
    <t>GGG</t>
  </si>
  <si>
    <t>LONGVIEW</t>
  </si>
  <si>
    <t>EXUMA INTERNATIONAL</t>
  </si>
  <si>
    <t>GGT</t>
  </si>
  <si>
    <t>GREAT EXUMA</t>
  </si>
  <si>
    <t>NOUMERATE</t>
  </si>
  <si>
    <t>GHA</t>
  </si>
  <si>
    <t>GHARDAIA</t>
  </si>
  <si>
    <t>GOVERNORS HARBOUR</t>
  </si>
  <si>
    <t>GHB</t>
  </si>
  <si>
    <t>GOVERNOR'S HARBOR</t>
  </si>
  <si>
    <t>HEIDELBERG</t>
  </si>
  <si>
    <t>GHC</t>
  </si>
  <si>
    <t>GIEBELSTADT AAF</t>
  </si>
  <si>
    <t>GHF</t>
  </si>
  <si>
    <t>GIEBELSTADT</t>
  </si>
  <si>
    <t>GHAT</t>
  </si>
  <si>
    <t>GHT</t>
  </si>
  <si>
    <t>GUALEGUAYCHU</t>
  </si>
  <si>
    <t>GHU</t>
  </si>
  <si>
    <t>GIBRALTAR</t>
  </si>
  <si>
    <t>GIB</t>
  </si>
  <si>
    <t>GALEAO ANTONIO CARLOS JOBIM</t>
  </si>
  <si>
    <t>GIG</t>
  </si>
  <si>
    <t>RIO DE JANEIRO</t>
  </si>
  <si>
    <t>GILGIT</t>
  </si>
  <si>
    <t>GIL</t>
  </si>
  <si>
    <t>GISBORNE</t>
  </si>
  <si>
    <t>GIS</t>
  </si>
  <si>
    <t>JAZAN</t>
  </si>
  <si>
    <t>GIZ</t>
  </si>
  <si>
    <t>GIZAN</t>
  </si>
  <si>
    <t>GUANAJA</t>
  </si>
  <si>
    <t>GJA</t>
  </si>
  <si>
    <t>HONDURAS</t>
  </si>
  <si>
    <t>JIJEL</t>
  </si>
  <si>
    <t>GJL</t>
  </si>
  <si>
    <t>GOROKA</t>
  </si>
  <si>
    <t>GKA</t>
  </si>
  <si>
    <t>PAPUA NEW GUINEA</t>
  </si>
  <si>
    <t>GEILENKIRCHEN</t>
  </si>
  <si>
    <t>GKE</t>
  </si>
  <si>
    <t>GULKANA</t>
  </si>
  <si>
    <t>GKN</t>
  </si>
  <si>
    <t>GLASGOW</t>
  </si>
  <si>
    <t>GLA</t>
  </si>
  <si>
    <t>GOLFITO</t>
  </si>
  <si>
    <t>GLF</t>
  </si>
  <si>
    <t>COSTA RICA</t>
  </si>
  <si>
    <t>GLOUCESTERSHIRE</t>
  </si>
  <si>
    <t>GLO</t>
  </si>
  <si>
    <t>GOLOUCHESTERSHIRE</t>
  </si>
  <si>
    <t>SCHOLES INTERNATIONAL AT GALVESTON</t>
  </si>
  <si>
    <t>GLS</t>
  </si>
  <si>
    <t>GALVESTON</t>
  </si>
  <si>
    <t>GEMENA</t>
  </si>
  <si>
    <t>GMA</t>
  </si>
  <si>
    <t>GAMBELLA</t>
  </si>
  <si>
    <t>GMB</t>
  </si>
  <si>
    <t>GOMEL</t>
  </si>
  <si>
    <t>GME</t>
  </si>
  <si>
    <t>GIMPO</t>
  </si>
  <si>
    <t>GMP</t>
  </si>
  <si>
    <t>SEOUL</t>
  </si>
  <si>
    <t>TOTEGEGIE</t>
  </si>
  <si>
    <t>GMR</t>
  </si>
  <si>
    <t>SAINT GEOIRS</t>
  </si>
  <si>
    <t>GNB</t>
  </si>
  <si>
    <t>GRENOBLE</t>
  </si>
  <si>
    <t>POINT SALINES INTERNATIONAL</t>
  </si>
  <si>
    <t>GND</t>
  </si>
  <si>
    <t>POINT SALINES</t>
  </si>
  <si>
    <t>GRENADA</t>
  </si>
  <si>
    <t>GREEN ISLAND</t>
  </si>
  <si>
    <t>GNI</t>
  </si>
  <si>
    <t>BINAKA</t>
  </si>
  <si>
    <t>GNS</t>
  </si>
  <si>
    <t>GUNUNG SITOLI</t>
  </si>
  <si>
    <t>GRANTS MILAN MUNI</t>
  </si>
  <si>
    <t>GNT</t>
  </si>
  <si>
    <t>GRANTS</t>
  </si>
  <si>
    <t>GAINESVILLE RGNL</t>
  </si>
  <si>
    <t>GNV</t>
  </si>
  <si>
    <t>GAINESVILLE</t>
  </si>
  <si>
    <t>GENOVA SESTRI</t>
  </si>
  <si>
    <t>GOA</t>
  </si>
  <si>
    <t>GENOA</t>
  </si>
  <si>
    <t>NUUK</t>
  </si>
  <si>
    <t>GOH</t>
  </si>
  <si>
    <t>GODTHAAB</t>
  </si>
  <si>
    <t>GREENLAND</t>
  </si>
  <si>
    <t>GOI</t>
  </si>
  <si>
    <t>GOMA</t>
  </si>
  <si>
    <t>GOM</t>
  </si>
  <si>
    <t>LANDVETTER</t>
  </si>
  <si>
    <t>GOT</t>
  </si>
  <si>
    <t>GOTHENBORG</t>
  </si>
  <si>
    <t>GAROUA</t>
  </si>
  <si>
    <t>GOU</t>
  </si>
  <si>
    <t>AMPARAI</t>
  </si>
  <si>
    <t>GOY</t>
  </si>
  <si>
    <t>GALOYA</t>
  </si>
  <si>
    <t>GORNA ORYAHOVITSA</t>
  </si>
  <si>
    <t>GOZ</t>
  </si>
  <si>
    <t>GORNA ORECHOVICA</t>
  </si>
  <si>
    <t>ARAXOS</t>
  </si>
  <si>
    <t>GPA</t>
  </si>
  <si>
    <t>PATRAS</t>
  </si>
  <si>
    <t>GUAPI</t>
  </si>
  <si>
    <t>GPI</t>
  </si>
  <si>
    <t>SEYMOUR</t>
  </si>
  <si>
    <t>GPS</t>
  </si>
  <si>
    <t>GALAPAGOS</t>
  </si>
  <si>
    <t>GALAPAGOS I. (ECUADOR</t>
  </si>
  <si>
    <t>AUSTIN STRAUBEL INTERNATIONAL</t>
  </si>
  <si>
    <t>GRB</t>
  </si>
  <si>
    <t>GREEN BAY</t>
  </si>
  <si>
    <t>GRAY AAF</t>
  </si>
  <si>
    <t>GRF</t>
  </si>
  <si>
    <t>FORT LEWIS</t>
  </si>
  <si>
    <t>GEORGE</t>
  </si>
  <si>
    <t>GRJ</t>
  </si>
  <si>
    <t>ROBERT GRAY AAF</t>
  </si>
  <si>
    <t>GRK</t>
  </si>
  <si>
    <t>KILLEEN</t>
  </si>
  <si>
    <t>GIRONA</t>
  </si>
  <si>
    <t>GRO</t>
  </si>
  <si>
    <t>GERONA</t>
  </si>
  <si>
    <t>EELDE</t>
  </si>
  <si>
    <t>GRQ</t>
  </si>
  <si>
    <t>GRONINGEN</t>
  </si>
  <si>
    <t>GERALD R FORD INTERNATIONAL</t>
  </si>
  <si>
    <t>GRR</t>
  </si>
  <si>
    <t>GRAND RAPIDS</t>
  </si>
  <si>
    <t>GROSSETO</t>
  </si>
  <si>
    <t>GRS</t>
  </si>
  <si>
    <t>GUARULHOS</t>
  </si>
  <si>
    <t>GRU</t>
  </si>
  <si>
    <t>GRACIOSA</t>
  </si>
  <si>
    <t>GRW</t>
  </si>
  <si>
    <t>GRACIOSA ISLAND</t>
  </si>
  <si>
    <t>ARMILLA</t>
  </si>
  <si>
    <t>GRX</t>
  </si>
  <si>
    <t>GRANADA</t>
  </si>
  <si>
    <t>GRAZ MIL/CIV</t>
  </si>
  <si>
    <t>GRZ</t>
  </si>
  <si>
    <t>GRAZ</t>
  </si>
  <si>
    <t>AUSTRIA</t>
  </si>
  <si>
    <t>SEYMOUR JOHNSON AFB</t>
  </si>
  <si>
    <t>GSB</t>
  </si>
  <si>
    <t>GOLDSBORO</t>
  </si>
  <si>
    <t>SAVE</t>
  </si>
  <si>
    <t>GSE</t>
  </si>
  <si>
    <t>SETIF AIN ARNAT</t>
  </si>
  <si>
    <t>GSF</t>
  </si>
  <si>
    <t>SETIF</t>
  </si>
  <si>
    <t>WHEELER SACK AAF</t>
  </si>
  <si>
    <t>GTB</t>
  </si>
  <si>
    <t>FORT DRUM</t>
  </si>
  <si>
    <t>GREAT FALLS INTERNATIONAL</t>
  </si>
  <si>
    <t>GTF</t>
  </si>
  <si>
    <t>GREAT FALLS</t>
  </si>
  <si>
    <t>MOUNT COOK</t>
  </si>
  <si>
    <t>GTN</t>
  </si>
  <si>
    <t>JALALUDDIN</t>
  </si>
  <si>
    <t>GTO</t>
  </si>
  <si>
    <t>GORONTALO</t>
  </si>
  <si>
    <t>LA AURORA</t>
  </si>
  <si>
    <t>GUA</t>
  </si>
  <si>
    <t>GUATEMALA CITY</t>
  </si>
  <si>
    <t>GUIRIA</t>
  </si>
  <si>
    <t>GUI</t>
  </si>
  <si>
    <t>GUAM INTERNATIONAL</t>
  </si>
  <si>
    <t>GUM</t>
  </si>
  <si>
    <t>AGANA</t>
  </si>
  <si>
    <t>MARIANA ISLANDS</t>
  </si>
  <si>
    <t>GUANARE</t>
  </si>
  <si>
    <t>GUQ</t>
  </si>
  <si>
    <t>GRISSOM ARB</t>
  </si>
  <si>
    <t>GUS</t>
  </si>
  <si>
    <t>GUTERSLOH</t>
  </si>
  <si>
    <t>GUT</t>
  </si>
  <si>
    <t>GUETERSLOH</t>
  </si>
  <si>
    <t>GVA</t>
  </si>
  <si>
    <t>GENEVA COINTRIN</t>
  </si>
  <si>
    <t>GENEVA</t>
  </si>
  <si>
    <t>MAJORS</t>
  </si>
  <si>
    <t>GVT</t>
  </si>
  <si>
    <t>GREENVILE</t>
  </si>
  <si>
    <t>RICHARDS GEBAUR MEMORIAL</t>
  </si>
  <si>
    <t>GVW</t>
  </si>
  <si>
    <t>GRANDVIEW</t>
  </si>
  <si>
    <t>GAVLE SANDVIKEN</t>
  </si>
  <si>
    <t>GVX</t>
  </si>
  <si>
    <t>GAVLE</t>
  </si>
  <si>
    <t>GWADAR</t>
  </si>
  <si>
    <t>GWD</t>
  </si>
  <si>
    <t>GWERU THORNHILL</t>
  </si>
  <si>
    <t>GWE</t>
  </si>
  <si>
    <t>GWERT</t>
  </si>
  <si>
    <t>GWALIOR</t>
  </si>
  <si>
    <t>GWL</t>
  </si>
  <si>
    <t>GREENWOOD LEFLORE</t>
  </si>
  <si>
    <t>GWO</t>
  </si>
  <si>
    <t>GREENWOOD</t>
  </si>
  <si>
    <t>WESTERLAND SYLT</t>
  </si>
  <si>
    <t>GWT</t>
  </si>
  <si>
    <t>WESTERLAND</t>
  </si>
  <si>
    <t>GOLDSBORO WAYNE MUNI</t>
  </si>
  <si>
    <t>GWW</t>
  </si>
  <si>
    <t>GOTHA OST</t>
  </si>
  <si>
    <t>GALWAY</t>
  </si>
  <si>
    <t>GWY</t>
  </si>
  <si>
    <t>NEGAGE</t>
  </si>
  <si>
    <t>GXG</t>
  </si>
  <si>
    <t>TENIENTE VIDAL</t>
  </si>
  <si>
    <t>GXQ</t>
  </si>
  <si>
    <t>COYHAIQUE</t>
  </si>
  <si>
    <t>CAP DE AV EMILIO BELTRAN</t>
  </si>
  <si>
    <t>GYA</t>
  </si>
  <si>
    <t>GUAYARAMERIN</t>
  </si>
  <si>
    <t>GYE</t>
  </si>
  <si>
    <t>GUAYAQUIL</t>
  </si>
  <si>
    <t>GISENYI</t>
  </si>
  <si>
    <t>GYI</t>
  </si>
  <si>
    <t>RWANDA</t>
  </si>
  <si>
    <t>GENERAL JOSE MARIA YANEZ INTERNATIONAL</t>
  </si>
  <si>
    <t>GYM</t>
  </si>
  <si>
    <t>GUAYMAS</t>
  </si>
  <si>
    <t>SANTA GENOVEVA</t>
  </si>
  <si>
    <t>GYN</t>
  </si>
  <si>
    <t>GOIANIA</t>
  </si>
  <si>
    <t>OGUZELI</t>
  </si>
  <si>
    <t>GZT</t>
  </si>
  <si>
    <t>GAZIANTEP</t>
  </si>
  <si>
    <t>HASVIK</t>
  </si>
  <si>
    <t>HAA</t>
  </si>
  <si>
    <t>HACHIJOJIMA</t>
  </si>
  <si>
    <t>HAC</t>
  </si>
  <si>
    <t>HALMSTAD</t>
  </si>
  <si>
    <t>HAD</t>
  </si>
  <si>
    <t>MORONI HAHAIA</t>
  </si>
  <si>
    <t>HAH</t>
  </si>
  <si>
    <t>MORONI</t>
  </si>
  <si>
    <t>HANNOVER</t>
  </si>
  <si>
    <t>HAJ</t>
  </si>
  <si>
    <t>HAMBURG</t>
  </si>
  <si>
    <t>HAM</t>
  </si>
  <si>
    <t>NOIBAI INTERNATIONAL</t>
  </si>
  <si>
    <t>HAN</t>
  </si>
  <si>
    <t>HANOI</t>
  </si>
  <si>
    <t>HAIL</t>
  </si>
  <si>
    <t>HAS</t>
  </si>
  <si>
    <t>HAUGESUND KARMOY</t>
  </si>
  <si>
    <t>HAU</t>
  </si>
  <si>
    <t>HAUGESUND</t>
  </si>
  <si>
    <t>JOSE MARTI INTERNATIONAL</t>
  </si>
  <si>
    <t>HAV</t>
  </si>
  <si>
    <t>HAVANA</t>
  </si>
  <si>
    <t>HOBART</t>
  </si>
  <si>
    <t>HBA</t>
  </si>
  <si>
    <t>HOBART MUNI</t>
  </si>
  <si>
    <t>HBR</t>
  </si>
  <si>
    <t>KING KHALED MILITARY CITY</t>
  </si>
  <si>
    <t>HBT</t>
  </si>
  <si>
    <t>KING KHALID MIL.CITY</t>
  </si>
  <si>
    <t>RAND</t>
  </si>
  <si>
    <t>HCS</t>
  </si>
  <si>
    <t>HYDERABAD</t>
  </si>
  <si>
    <t>HDD</t>
  </si>
  <si>
    <t>HDH</t>
  </si>
  <si>
    <t>USA  OAHU ISL.</t>
  </si>
  <si>
    <t>HOEDSPRUIT AFS</t>
  </si>
  <si>
    <t>HDS</t>
  </si>
  <si>
    <t>HOEDSPRUIT</t>
  </si>
  <si>
    <t>HAT YAI INTERNATIONAL</t>
  </si>
  <si>
    <t>HDY</t>
  </si>
  <si>
    <t>SONGKHLA</t>
  </si>
  <si>
    <t>HERAT</t>
  </si>
  <si>
    <t>HEA</t>
  </si>
  <si>
    <t>AFGHANISTAN</t>
  </si>
  <si>
    <t>HEHO</t>
  </si>
  <si>
    <t>HEH</t>
  </si>
  <si>
    <t>HELSINKI VANTAA</t>
  </si>
  <si>
    <t>HEL</t>
  </si>
  <si>
    <t>HELSINKI</t>
  </si>
  <si>
    <t>HELSINKI MALMI</t>
  </si>
  <si>
    <t>HEM</t>
  </si>
  <si>
    <t>NIKOS KAZANTZAKIS</t>
  </si>
  <si>
    <t>HER</t>
  </si>
  <si>
    <t>HERAKLION</t>
  </si>
  <si>
    <t>ATHINAI</t>
  </si>
  <si>
    <t>HEW</t>
  </si>
  <si>
    <t>ATHENS</t>
  </si>
  <si>
    <t>HERRERA INTERNATIONAL</t>
  </si>
  <si>
    <t>HEX</t>
  </si>
  <si>
    <t>SANTO DOMINGO</t>
  </si>
  <si>
    <t>HAIFA</t>
  </si>
  <si>
    <t>HFA</t>
  </si>
  <si>
    <t>HARTFORD BRAINARD</t>
  </si>
  <si>
    <t>HFD</t>
  </si>
  <si>
    <t>HARTFORD</t>
  </si>
  <si>
    <t>LUOGANG</t>
  </si>
  <si>
    <t>HFE</t>
  </si>
  <si>
    <t>HEFEI</t>
  </si>
  <si>
    <t>HORNAFJORDUR</t>
  </si>
  <si>
    <t>HFN</t>
  </si>
  <si>
    <t>HOFN</t>
  </si>
  <si>
    <t>HARGEISA</t>
  </si>
  <si>
    <t>HGA</t>
  </si>
  <si>
    <t>XIAOSHAN</t>
  </si>
  <si>
    <t>HGH</t>
  </si>
  <si>
    <t>HANGZHOU</t>
  </si>
  <si>
    <t>KORHOGO</t>
  </si>
  <si>
    <t>HGO</t>
  </si>
  <si>
    <t>HASTINGS</t>
  </si>
  <si>
    <t>HGS</t>
  </si>
  <si>
    <t>MOUNT HAGEN</t>
  </si>
  <si>
    <t>HGU</t>
  </si>
  <si>
    <t>FRANKFURT HAHN</t>
  </si>
  <si>
    <t>HHN</t>
  </si>
  <si>
    <t>HAHN</t>
  </si>
  <si>
    <t>HUA HIN</t>
  </si>
  <si>
    <t>HHQ</t>
  </si>
  <si>
    <t>PRACHUAP KHIRI KHAN</t>
  </si>
  <si>
    <t>JACK NORTHROP FLD HAWTHORNE MUNI</t>
  </si>
  <si>
    <t>HHR</t>
  </si>
  <si>
    <t>HAWTHORNE</t>
  </si>
  <si>
    <t>CHISHOLM HIBBING</t>
  </si>
  <si>
    <t>HIB</t>
  </si>
  <si>
    <t>HIBBING</t>
  </si>
  <si>
    <t>HILL AFB</t>
  </si>
  <si>
    <t>HIF</t>
  </si>
  <si>
    <t>OGDEN</t>
  </si>
  <si>
    <t>HIROSHIMA</t>
  </si>
  <si>
    <t>HIJ</t>
  </si>
  <si>
    <t>KHAJURAHO</t>
  </si>
  <si>
    <t>HJR</t>
  </si>
  <si>
    <t>HAKODATE</t>
  </si>
  <si>
    <t>HKD</t>
  </si>
  <si>
    <t>HONG KONG INTERNATIONAL</t>
  </si>
  <si>
    <t>HKG</t>
  </si>
  <si>
    <t>HONG KONG</t>
  </si>
  <si>
    <t>HOKITIKA</t>
  </si>
  <si>
    <t>HKK</t>
  </si>
  <si>
    <t>PHUKET INTERNATIONAL</t>
  </si>
  <si>
    <t>HKT</t>
  </si>
  <si>
    <t>PHUKET</t>
  </si>
  <si>
    <t>HICKORY RGNL</t>
  </si>
  <si>
    <t>HKY</t>
  </si>
  <si>
    <t>HICKORY</t>
  </si>
  <si>
    <t>LANSERIA</t>
  </si>
  <si>
    <t>HLA</t>
  </si>
  <si>
    <t>DONGSHAN</t>
  </si>
  <si>
    <t>HLD</t>
  </si>
  <si>
    <t>HAILAR</t>
  </si>
  <si>
    <t>HULTSFRED</t>
  </si>
  <si>
    <t>HLF</t>
  </si>
  <si>
    <t>HELENA RGNL</t>
  </si>
  <si>
    <t>HLN</t>
  </si>
  <si>
    <t>HELENA</t>
  </si>
  <si>
    <t>HALIM PERDANAKUSUMA INTERNATIONAL</t>
  </si>
  <si>
    <t>HLP</t>
  </si>
  <si>
    <t>HOOD AAF</t>
  </si>
  <si>
    <t>HLR</t>
  </si>
  <si>
    <t>FORT HOOD</t>
  </si>
  <si>
    <t>HAMILTON</t>
  </si>
  <si>
    <t>HLZ</t>
  </si>
  <si>
    <t>OUED IRARA</t>
  </si>
  <si>
    <t>HME</t>
  </si>
  <si>
    <t>HASSI-MESSAOUD</t>
  </si>
  <si>
    <t>HOLLOMAN AFB</t>
  </si>
  <si>
    <t>HMN</t>
  </si>
  <si>
    <t>ALAMOGORDO</t>
  </si>
  <si>
    <t>GENERAL IGNACIO P GARCIA INTERNATIONAL</t>
  </si>
  <si>
    <t>HMO</t>
  </si>
  <si>
    <t>HERMOSILLO</t>
  </si>
  <si>
    <t>STAFSBERG</t>
  </si>
  <si>
    <t>HMR</t>
  </si>
  <si>
    <t>HAMAR</t>
  </si>
  <si>
    <t>HANAMAKI</t>
  </si>
  <si>
    <t>HNA</t>
  </si>
  <si>
    <t>TOKYO INTERNATIONAL</t>
  </si>
  <si>
    <t>HND</t>
  </si>
  <si>
    <t>TOKYO</t>
  </si>
  <si>
    <t>HONOLULU INTERNATIONAL</t>
  </si>
  <si>
    <t>HNL</t>
  </si>
  <si>
    <t>HONOLULU</t>
  </si>
  <si>
    <t>HANA</t>
  </si>
  <si>
    <t>HNM</t>
  </si>
  <si>
    <t>USA  MAUI ISL.</t>
  </si>
  <si>
    <t>LEA CO RGNL</t>
  </si>
  <si>
    <t>HOB</t>
  </si>
  <si>
    <t>HOBBS</t>
  </si>
  <si>
    <t>FRANK PAIS</t>
  </si>
  <si>
    <t>HOG</t>
  </si>
  <si>
    <t>HOLGUIN</t>
  </si>
  <si>
    <t>HAO</t>
  </si>
  <si>
    <t>HOI</t>
  </si>
  <si>
    <t>HAO ISLAND</t>
  </si>
  <si>
    <t>HOMER</t>
  </si>
  <si>
    <t>HOM</t>
  </si>
  <si>
    <t>HURON RGNL</t>
  </si>
  <si>
    <t>HON</t>
  </si>
  <si>
    <t>HURON</t>
  </si>
  <si>
    <t>CAMPBELL AAF</t>
  </si>
  <si>
    <t>HOP</t>
  </si>
  <si>
    <t>HOPKINSVILLE</t>
  </si>
  <si>
    <t>HOF PLAUEN</t>
  </si>
  <si>
    <t>HOQ</t>
  </si>
  <si>
    <t>HOF</t>
  </si>
  <si>
    <t>HORTA</t>
  </si>
  <si>
    <t>HOR</t>
  </si>
  <si>
    <t>WILLIAM P HOBBY</t>
  </si>
  <si>
    <t>HOU</t>
  </si>
  <si>
    <t>HOWARD AFB</t>
  </si>
  <si>
    <t>HOW</t>
  </si>
  <si>
    <t>HOWARD</t>
  </si>
  <si>
    <t>HAAPAI</t>
  </si>
  <si>
    <t>HPA</t>
  </si>
  <si>
    <t>HA'APAI</t>
  </si>
  <si>
    <t>TONGA</t>
  </si>
  <si>
    <t>WESTCHESTER CO</t>
  </si>
  <si>
    <t>HPN</t>
  </si>
  <si>
    <t>WHITE PLAINS</t>
  </si>
  <si>
    <t>TAIPING</t>
  </si>
  <si>
    <t>HRB</t>
  </si>
  <si>
    <t>HARBIN</t>
  </si>
  <si>
    <t>HARARE INTERNATIONAL</t>
  </si>
  <si>
    <t>HRE</t>
  </si>
  <si>
    <t>HARARE</t>
  </si>
  <si>
    <t>HURGHADA INTERNATIONAL</t>
  </si>
  <si>
    <t>HRG</t>
  </si>
  <si>
    <t>HURGHADA</t>
  </si>
  <si>
    <t>VALLEY INTERNATIONAL</t>
  </si>
  <si>
    <t>HRL</t>
  </si>
  <si>
    <t>HARLINGEN</t>
  </si>
  <si>
    <t>HASSI R MEL</t>
  </si>
  <si>
    <t>HRM</t>
  </si>
  <si>
    <t>TILREMPT</t>
  </si>
  <si>
    <t>BOONE CO</t>
  </si>
  <si>
    <t>HRO</t>
  </si>
  <si>
    <t>HARRISON</t>
  </si>
  <si>
    <t>HURLBURT FLD</t>
  </si>
  <si>
    <t>HRT</t>
  </si>
  <si>
    <t>MARY ESTHER</t>
  </si>
  <si>
    <t>HOMESTEAD ARB</t>
  </si>
  <si>
    <t>HST</t>
  </si>
  <si>
    <t>HOMESTEAD</t>
  </si>
  <si>
    <t>KADALA</t>
  </si>
  <si>
    <t>HTA</t>
  </si>
  <si>
    <t>CHITA</t>
  </si>
  <si>
    <t>HATFIELD</t>
  </si>
  <si>
    <t>HTF</t>
  </si>
  <si>
    <t>ROSCOMMON CO</t>
  </si>
  <si>
    <t>HTL</t>
  </si>
  <si>
    <t>HOUGHTON LAKE</t>
  </si>
  <si>
    <t>HOTAN</t>
  </si>
  <si>
    <t>HTN</t>
  </si>
  <si>
    <t>REDSTONE AAF</t>
  </si>
  <si>
    <t>HUA</t>
  </si>
  <si>
    <t>REDSTONE</t>
  </si>
  <si>
    <t>NIUE INTERNATIONAL</t>
  </si>
  <si>
    <t>HUE</t>
  </si>
  <si>
    <t>ALOFI</t>
  </si>
  <si>
    <t>TERRE HAUTE INTERNATIONAL HULMAN FLD</t>
  </si>
  <si>
    <t>HUF</t>
  </si>
  <si>
    <t>TERRE HAUTE</t>
  </si>
  <si>
    <t>HUAHINE</t>
  </si>
  <si>
    <t>HUH</t>
  </si>
  <si>
    <t>HUAHINE ISLAND</t>
  </si>
  <si>
    <t>HOULTON INTERNATIONAL</t>
  </si>
  <si>
    <t>HUL</t>
  </si>
  <si>
    <t>HOULTON</t>
  </si>
  <si>
    <t>HUALIEN</t>
  </si>
  <si>
    <t>HUN</t>
  </si>
  <si>
    <t>HUDIKSVALL</t>
  </si>
  <si>
    <t>HUV</t>
  </si>
  <si>
    <t>BAHIAS DE HUATULCO INTERNATIONAL</t>
  </si>
  <si>
    <t>HUX</t>
  </si>
  <si>
    <t>BAHIAS DEHUATULCO</t>
  </si>
  <si>
    <t>HUMBERSIDE</t>
  </si>
  <si>
    <t>HUY</t>
  </si>
  <si>
    <t>ANALALAVA</t>
  </si>
  <si>
    <t>HVA</t>
  </si>
  <si>
    <t>HAVRE CITY CO</t>
  </si>
  <si>
    <t>HVR</t>
  </si>
  <si>
    <t>HAVRE</t>
  </si>
  <si>
    <t>NORTH PERRY</t>
  </si>
  <si>
    <t>HWO</t>
  </si>
  <si>
    <t>HOLLYWOOD</t>
  </si>
  <si>
    <t>HYD</t>
  </si>
  <si>
    <t>HUSAVIK</t>
  </si>
  <si>
    <t>HZK</t>
  </si>
  <si>
    <t>MC CONNELL AFB</t>
  </si>
  <si>
    <t>IAB</t>
  </si>
  <si>
    <t>WICHITA</t>
  </si>
  <si>
    <t>WASHINGTON DULLES INTERNATIONAL</t>
  </si>
  <si>
    <t>IAD</t>
  </si>
  <si>
    <t>NIAGARA FALLS INTERNATIONAL</t>
  </si>
  <si>
    <t>IAG</t>
  </si>
  <si>
    <t>NIAGARA FALLS</t>
  </si>
  <si>
    <t>GEORGE BUSH INTCNTL HOUSTON</t>
  </si>
  <si>
    <t>IAH</t>
  </si>
  <si>
    <t>IN AMENAS</t>
  </si>
  <si>
    <t>IAM</t>
  </si>
  <si>
    <t>ZARZAITINE</t>
  </si>
  <si>
    <t>IASI</t>
  </si>
  <si>
    <t>IAS</t>
  </si>
  <si>
    <t>IBADAN</t>
  </si>
  <si>
    <t>IBA</t>
  </si>
  <si>
    <t>PERALES</t>
  </si>
  <si>
    <t>IBE</t>
  </si>
  <si>
    <t>IBAGUE</t>
  </si>
  <si>
    <t>IBIZA</t>
  </si>
  <si>
    <t>IBZ</t>
  </si>
  <si>
    <t>WICHITA MID CONTINENT</t>
  </si>
  <si>
    <t>ICT</t>
  </si>
  <si>
    <t>DEVI AHILYABAI HOLKAR</t>
  </si>
  <si>
    <t>IDR</t>
  </si>
  <si>
    <t>INDORE</t>
  </si>
  <si>
    <t>BABIMOST</t>
  </si>
  <si>
    <t>IEG</t>
  </si>
  <si>
    <t>ZIELONA GORA</t>
  </si>
  <si>
    <t>AIOUN EL ATROUSS</t>
  </si>
  <si>
    <t>IEO</t>
  </si>
  <si>
    <t>ZHULIANY</t>
  </si>
  <si>
    <t>IEV</t>
  </si>
  <si>
    <t>KIEV</t>
  </si>
  <si>
    <t>ISAFJORDUR</t>
  </si>
  <si>
    <t>IFJ</t>
  </si>
  <si>
    <t>MATTHEW TOWN</t>
  </si>
  <si>
    <t>IGA</t>
  </si>
  <si>
    <t>CIGLI</t>
  </si>
  <si>
    <t>IGL</t>
  </si>
  <si>
    <t>CATARATAS DEL IGUAZU</t>
  </si>
  <si>
    <t>IGR</t>
  </si>
  <si>
    <t>IGUAZU FALLS</t>
  </si>
  <si>
    <t>CATARATAS INTERNATIONAL</t>
  </si>
  <si>
    <t>IGU</t>
  </si>
  <si>
    <t>FOZ DO IGUACU</t>
  </si>
  <si>
    <t>IKI</t>
  </si>
  <si>
    <t>GREATER KANKAKEE</t>
  </si>
  <si>
    <t>IKK</t>
  </si>
  <si>
    <t>KANKAKEE</t>
  </si>
  <si>
    <t>IRKUTSK</t>
  </si>
  <si>
    <t>IKT</t>
  </si>
  <si>
    <t>NEW CASTLE CO</t>
  </si>
  <si>
    <t>ILG</t>
  </si>
  <si>
    <t>WILMINGTON</t>
  </si>
  <si>
    <t>ILIAMNA</t>
  </si>
  <si>
    <t>ILI</t>
  </si>
  <si>
    <t>WILMINGTON INTERNATIONAL</t>
  </si>
  <si>
    <t>ILM</t>
  </si>
  <si>
    <t>ILOILO</t>
  </si>
  <si>
    <t>ILO</t>
  </si>
  <si>
    <t>ILORIN</t>
  </si>
  <si>
    <t>ILR</t>
  </si>
  <si>
    <t>ISLAY</t>
  </si>
  <si>
    <t>ILY</t>
  </si>
  <si>
    <t>IMPHAL</t>
  </si>
  <si>
    <t>IMF</t>
  </si>
  <si>
    <t>IMPERATRIZ</t>
  </si>
  <si>
    <t>IMP</t>
  </si>
  <si>
    <t>INDIANAPOLIS INTERNATIONAL</t>
  </si>
  <si>
    <t>IND</t>
  </si>
  <si>
    <t>INDIANAPOLIS</t>
  </si>
  <si>
    <t>LAGO ARGENTINO</t>
  </si>
  <si>
    <t>ING</t>
  </si>
  <si>
    <t>INHAMBANE</t>
  </si>
  <si>
    <t>INH</t>
  </si>
  <si>
    <t>WINKLER CO</t>
  </si>
  <si>
    <t>INK</t>
  </si>
  <si>
    <t>WINK</t>
  </si>
  <si>
    <t>FALLS INTERNATIONAL</t>
  </si>
  <si>
    <t>INL</t>
  </si>
  <si>
    <t>INTERNATIONAL FALLS</t>
  </si>
  <si>
    <t>INNSBRUCK</t>
  </si>
  <si>
    <t>INN</t>
  </si>
  <si>
    <t>INDIAN SPRINGS AF AUX</t>
  </si>
  <si>
    <t>INS</t>
  </si>
  <si>
    <t>INDIAN SPRINGS</t>
  </si>
  <si>
    <t>SMITH REYNOLDS</t>
  </si>
  <si>
    <t>INT</t>
  </si>
  <si>
    <t>WINSTON-SALEM</t>
  </si>
  <si>
    <t>INVERNESS</t>
  </si>
  <si>
    <t>INV</t>
  </si>
  <si>
    <t>IN SALAH</t>
  </si>
  <si>
    <t>INZ</t>
  </si>
  <si>
    <t>IOANNINA</t>
  </si>
  <si>
    <t>IOA</t>
  </si>
  <si>
    <t>ISLE OF MAN</t>
  </si>
  <si>
    <t>IOM</t>
  </si>
  <si>
    <t>IMPFONDO</t>
  </si>
  <si>
    <t>ION</t>
  </si>
  <si>
    <t>ILHEUS</t>
  </si>
  <si>
    <t>IOS</t>
  </si>
  <si>
    <t>MATAVERI INTERNATIONAL</t>
  </si>
  <si>
    <t>IPC</t>
  </si>
  <si>
    <t>EASTER ISLAND</t>
  </si>
  <si>
    <t>SULTAN AZLAN SHAH</t>
  </si>
  <si>
    <t>IPH</t>
  </si>
  <si>
    <t>IPOH</t>
  </si>
  <si>
    <t>SAN LUIS</t>
  </si>
  <si>
    <t>IPI</t>
  </si>
  <si>
    <t>IPIALES</t>
  </si>
  <si>
    <t>IMPERIAL CO</t>
  </si>
  <si>
    <t>IPL</t>
  </si>
  <si>
    <t>IMPERIAL</t>
  </si>
  <si>
    <t>USIMINAS</t>
  </si>
  <si>
    <t>IPN</t>
  </si>
  <si>
    <t>IPATINGA</t>
  </si>
  <si>
    <t>WILLIAMSPORT RGNL</t>
  </si>
  <si>
    <t>IPT</t>
  </si>
  <si>
    <t>WILLIAMSPORT</t>
  </si>
  <si>
    <t>DIEGO ARACENA INTERNATIONAL</t>
  </si>
  <si>
    <t>IQQ</t>
  </si>
  <si>
    <t>IQUIQUE</t>
  </si>
  <si>
    <t>CORONEL FAP FRANCISCO SECADA VIGNETTA</t>
  </si>
  <si>
    <t>IQT</t>
  </si>
  <si>
    <t>IQUITOS</t>
  </si>
  <si>
    <t>ISHURDI</t>
  </si>
  <si>
    <t>IRD</t>
  </si>
  <si>
    <t>IRINGA</t>
  </si>
  <si>
    <t>IRI</t>
  </si>
  <si>
    <t>LA RIOJA</t>
  </si>
  <si>
    <t>IRJ</t>
  </si>
  <si>
    <t>BIRAO</t>
  </si>
  <si>
    <t>IRO</t>
  </si>
  <si>
    <t>ISIRO MATARI</t>
  </si>
  <si>
    <t>IRP</t>
  </si>
  <si>
    <t>ISIRO</t>
  </si>
  <si>
    <t>MOUNT ISA</t>
  </si>
  <si>
    <t>ISA</t>
  </si>
  <si>
    <t>CHAKLALA</t>
  </si>
  <si>
    <t>ISB</t>
  </si>
  <si>
    <t>ISLAMABAD</t>
  </si>
  <si>
    <t>ISHIGAKI</t>
  </si>
  <si>
    <t>ISG</t>
  </si>
  <si>
    <t>ISLA MUJERES</t>
  </si>
  <si>
    <t>ISJ</t>
  </si>
  <si>
    <t>NASIK ROAD</t>
  </si>
  <si>
    <t>ISK</t>
  </si>
  <si>
    <t>SLOULIN FLD INTERNATIONAL</t>
  </si>
  <si>
    <t>ISN</t>
  </si>
  <si>
    <t>WILLISTON</t>
  </si>
  <si>
    <t>LONG ISLAND MAC ARTHUR</t>
  </si>
  <si>
    <t>ISP</t>
  </si>
  <si>
    <t>ISLIP</t>
  </si>
  <si>
    <t>ATATURK</t>
  </si>
  <si>
    <t>IST</t>
  </si>
  <si>
    <t>ISTANBUL</t>
  </si>
  <si>
    <t>OSAKA INTERNATIONAL</t>
  </si>
  <si>
    <t>ITM</t>
  </si>
  <si>
    <t>OSAKA</t>
  </si>
  <si>
    <t>HILO INTERNATIONAL</t>
  </si>
  <si>
    <t>ITO</t>
  </si>
  <si>
    <t>HILO</t>
  </si>
  <si>
    <t>INVERCARGILL</t>
  </si>
  <si>
    <t>IVC</t>
  </si>
  <si>
    <t>IVALO</t>
  </si>
  <si>
    <t>IVL</t>
  </si>
  <si>
    <t>IWO JIMA</t>
  </si>
  <si>
    <t>IWO</t>
  </si>
  <si>
    <t>IWOJIMA</t>
  </si>
  <si>
    <t>AGARTALA</t>
  </si>
  <si>
    <t>IXA</t>
  </si>
  <si>
    <t>BAGDOGRA</t>
  </si>
  <si>
    <t>IXB</t>
  </si>
  <si>
    <t>BAGHDOGRA</t>
  </si>
  <si>
    <t>CHANDIGARH</t>
  </si>
  <si>
    <t>IXC</t>
  </si>
  <si>
    <t>ALLAHABAD</t>
  </si>
  <si>
    <t>IXD</t>
  </si>
  <si>
    <t>MANGALORE</t>
  </si>
  <si>
    <t>IXE</t>
  </si>
  <si>
    <t>BELGAUM</t>
  </si>
  <si>
    <t>IXG</t>
  </si>
  <si>
    <t>KAILASHAHAR</t>
  </si>
  <si>
    <t>IXH</t>
  </si>
  <si>
    <t>LILABARI</t>
  </si>
  <si>
    <t>IXI</t>
  </si>
  <si>
    <t>JAMMU</t>
  </si>
  <si>
    <t>IXJ</t>
  </si>
  <si>
    <t>KESHOD</t>
  </si>
  <si>
    <t>IXK</t>
  </si>
  <si>
    <t>LEH</t>
  </si>
  <si>
    <t>IXL</t>
  </si>
  <si>
    <t>MADURAI</t>
  </si>
  <si>
    <t>IXM</t>
  </si>
  <si>
    <t>PATHANKOT</t>
  </si>
  <si>
    <t>IXP</t>
  </si>
  <si>
    <t>BIRSA MUNDA</t>
  </si>
  <si>
    <t>IXR</t>
  </si>
  <si>
    <t>RANCHI</t>
  </si>
  <si>
    <t>SILCHAR</t>
  </si>
  <si>
    <t>IXS</t>
  </si>
  <si>
    <t>PASIGHAT</t>
  </si>
  <si>
    <t>IXT</t>
  </si>
  <si>
    <t>AURANGABAD</t>
  </si>
  <si>
    <t>IXU</t>
  </si>
  <si>
    <t>JAMSHEDPUR</t>
  </si>
  <si>
    <t>IXW</t>
  </si>
  <si>
    <t>KANDLA</t>
  </si>
  <si>
    <t>IXY</t>
  </si>
  <si>
    <t>PORT BLAIR</t>
  </si>
  <si>
    <t>IXZ</t>
  </si>
  <si>
    <t>IZUMO</t>
  </si>
  <si>
    <t>IZO</t>
  </si>
  <si>
    <t>JALALABAD</t>
  </si>
  <si>
    <t>JAA</t>
  </si>
  <si>
    <t>PERTH JANDAKOT</t>
  </si>
  <si>
    <t>JAD</t>
  </si>
  <si>
    <t>PERTH</t>
  </si>
  <si>
    <t>KANKESANTURAI</t>
  </si>
  <si>
    <t>JAF</t>
  </si>
  <si>
    <t>JAFFNA</t>
  </si>
  <si>
    <t>JAIPUR</t>
  </si>
  <si>
    <t>JAI</t>
  </si>
  <si>
    <t>JACKSON INTERNATIONAL</t>
  </si>
  <si>
    <t>JAN</t>
  </si>
  <si>
    <t>JACKSON</t>
  </si>
  <si>
    <t>JACOBSHAVN</t>
  </si>
  <si>
    <t>JAV</t>
  </si>
  <si>
    <t>JAKOBSHAVN</t>
  </si>
  <si>
    <t>JACKSONVILLE INTERNATIONAL</t>
  </si>
  <si>
    <t>JAX</t>
  </si>
  <si>
    <t>JACKSONVILLE</t>
  </si>
  <si>
    <t>JONESBORO MUNI</t>
  </si>
  <si>
    <t>JBR</t>
  </si>
  <si>
    <t>JONESBORO</t>
  </si>
  <si>
    <t>FRANCISCO DE ASSIS</t>
  </si>
  <si>
    <t>JDF</t>
  </si>
  <si>
    <t>JUIZ DE FORA</t>
  </si>
  <si>
    <t>KING ABDULAZIZ INTERNATIONAL</t>
  </si>
  <si>
    <t>JED</t>
  </si>
  <si>
    <t>JEDDAH</t>
  </si>
  <si>
    <t>JERSEY</t>
  </si>
  <si>
    <t>JER</t>
  </si>
  <si>
    <t>JOHN F KENNEDY INTERNATIONAL</t>
  </si>
  <si>
    <t>JFK</t>
  </si>
  <si>
    <t>NEW YORK</t>
  </si>
  <si>
    <t>JAMNAGAR</t>
  </si>
  <si>
    <t>JGA</t>
  </si>
  <si>
    <t>SULTAN ISMAIL</t>
  </si>
  <si>
    <t>JHB</t>
  </si>
  <si>
    <t>JOHOR BAHRU</t>
  </si>
  <si>
    <t>KAPALUA</t>
  </si>
  <si>
    <t>JHM</t>
  </si>
  <si>
    <t>LAHANIA-KAPALUA</t>
  </si>
  <si>
    <t>ABA SEGUD</t>
  </si>
  <si>
    <t>JIM</t>
  </si>
  <si>
    <t>JIMMA</t>
  </si>
  <si>
    <t>JUANJUI</t>
  </si>
  <si>
    <t>JJI</t>
  </si>
  <si>
    <t>JONKOPING</t>
  </si>
  <si>
    <t>JKG</t>
  </si>
  <si>
    <t>JOENKOEPING</t>
  </si>
  <si>
    <t>CHIOS</t>
  </si>
  <si>
    <t>JKH</t>
  </si>
  <si>
    <t>LANDSKRONA</t>
  </si>
  <si>
    <t>JLD</t>
  </si>
  <si>
    <t>JABALPUR</t>
  </si>
  <si>
    <t>JLR</t>
  </si>
  <si>
    <t>MIKONOS</t>
  </si>
  <si>
    <t>JMK</t>
  </si>
  <si>
    <t>MYKONOS</t>
  </si>
  <si>
    <t>JOHANNESBURG INTERNATIONAL</t>
  </si>
  <si>
    <t>JNB</t>
  </si>
  <si>
    <t>JUNEAU INTERNATIONAL</t>
  </si>
  <si>
    <t>JNU</t>
  </si>
  <si>
    <t>JUNEAU</t>
  </si>
  <si>
    <t>JOENSUU</t>
  </si>
  <si>
    <t>JOE</t>
  </si>
  <si>
    <t>ADI SUTJIPTO</t>
  </si>
  <si>
    <t>JOG</t>
  </si>
  <si>
    <t>YOGYAKARTA</t>
  </si>
  <si>
    <t>JODHPUR</t>
  </si>
  <si>
    <t>JOH</t>
  </si>
  <si>
    <t>JOINVILLE</t>
  </si>
  <si>
    <t>JOI</t>
  </si>
  <si>
    <t>JOHNSTON ATOLL</t>
  </si>
  <si>
    <t>JON</t>
  </si>
  <si>
    <t>JOHNSTON ISLAND</t>
  </si>
  <si>
    <t>JOS</t>
  </si>
  <si>
    <t>INTL. PRES. CASTRO PINTO</t>
  </si>
  <si>
    <t>JPA</t>
  </si>
  <si>
    <t>JOAO PESSOA</t>
  </si>
  <si>
    <t>JORHAT</t>
  </si>
  <si>
    <t>JRH</t>
  </si>
  <si>
    <t>KILIMANJARO INTERNATIONAL</t>
  </si>
  <si>
    <t>JRO</t>
  </si>
  <si>
    <t>KILIMANJARO</t>
  </si>
  <si>
    <t>JERUSALEM/ATAROT</t>
  </si>
  <si>
    <t>JRS</t>
  </si>
  <si>
    <t>JERUSALEM</t>
  </si>
  <si>
    <t>JAISALMER</t>
  </si>
  <si>
    <t>JSA</t>
  </si>
  <si>
    <t>SITIA</t>
  </si>
  <si>
    <t>JSH</t>
  </si>
  <si>
    <t>SKIATHOS</t>
  </si>
  <si>
    <t>JSI</t>
  </si>
  <si>
    <t>JOSE DE SAN MARTIN</t>
  </si>
  <si>
    <t>JSM</t>
  </si>
  <si>
    <t>JESSORE</t>
  </si>
  <si>
    <t>JSR</t>
  </si>
  <si>
    <t>SANTORINI</t>
  </si>
  <si>
    <t>JTR</t>
  </si>
  <si>
    <t>JUBA</t>
  </si>
  <si>
    <t>JUB</t>
  </si>
  <si>
    <t>JUJUY</t>
  </si>
  <si>
    <t>JUJ</t>
  </si>
  <si>
    <t>JULIACA</t>
  </si>
  <si>
    <t>JUL</t>
  </si>
  <si>
    <t>JWANENG</t>
  </si>
  <si>
    <t>JWA</t>
  </si>
  <si>
    <t>JYVASKYLA</t>
  </si>
  <si>
    <t>JYV</t>
  </si>
  <si>
    <t>KARIBA INTERNATIONAL</t>
  </si>
  <si>
    <t>KAB</t>
  </si>
  <si>
    <t>KARIBA</t>
  </si>
  <si>
    <t>KADUNA</t>
  </si>
  <si>
    <t>KAD</t>
  </si>
  <si>
    <t>GANGNEUNG</t>
  </si>
  <si>
    <t>KAG</t>
  </si>
  <si>
    <t>KANGNUNG</t>
  </si>
  <si>
    <t>KAJAANI</t>
  </si>
  <si>
    <t>KAJ</t>
  </si>
  <si>
    <t>KANO MALLAM AMINU INTERNATIONAL</t>
  </si>
  <si>
    <t>KAN</t>
  </si>
  <si>
    <t>KANO</t>
  </si>
  <si>
    <t>KUUSAMO</t>
  </si>
  <si>
    <t>KAO</t>
  </si>
  <si>
    <t>KAMARANG</t>
  </si>
  <si>
    <t>KAR</t>
  </si>
  <si>
    <t>GUYANA</t>
  </si>
  <si>
    <t>KAITAIA</t>
  </si>
  <si>
    <t>KAT</t>
  </si>
  <si>
    <t>KAUHAVA</t>
  </si>
  <si>
    <t>KAU</t>
  </si>
  <si>
    <t>KABUL INTERNATIONAL</t>
  </si>
  <si>
    <t>KBL</t>
  </si>
  <si>
    <t>KABUL</t>
  </si>
  <si>
    <t>BORYSPIL</t>
  </si>
  <si>
    <t>KBP</t>
  </si>
  <si>
    <t>SULTAN ISMAIL PETRA</t>
  </si>
  <si>
    <t>KBR</t>
  </si>
  <si>
    <t>KOTA BAHRU</t>
  </si>
  <si>
    <t>KURUMOCH</t>
  </si>
  <si>
    <t>KBY</t>
  </si>
  <si>
    <t>SAMARA</t>
  </si>
  <si>
    <t>KUCHING INTERNATIONAL</t>
  </si>
  <si>
    <t>KCH</t>
  </si>
  <si>
    <t>KUCHING</t>
  </si>
  <si>
    <t>KOCHI</t>
  </si>
  <si>
    <t>KCZ</t>
  </si>
  <si>
    <t>KOLDA</t>
  </si>
  <si>
    <t>KDA</t>
  </si>
  <si>
    <t>KANDAHAR</t>
  </si>
  <si>
    <t>KDH</t>
  </si>
  <si>
    <t>WOLTER MONGINSIDI</t>
  </si>
  <si>
    <t>KDI</t>
  </si>
  <si>
    <t>KENDARI</t>
  </si>
  <si>
    <t>KAEDI</t>
  </si>
  <si>
    <t>KED</t>
  </si>
  <si>
    <t>KEFLAVIK NAS</t>
  </si>
  <si>
    <t>KEF</t>
  </si>
  <si>
    <t>KEFLAVIK</t>
  </si>
  <si>
    <t>KEMEROVO</t>
  </si>
  <si>
    <t>KEJ</t>
  </si>
  <si>
    <t>KEMOROVO</t>
  </si>
  <si>
    <t>KIEL HOLTENAU</t>
  </si>
  <si>
    <t>KEL</t>
  </si>
  <si>
    <t>KIEL</t>
  </si>
  <si>
    <t>KEMI TORNIO</t>
  </si>
  <si>
    <t>KEM</t>
  </si>
  <si>
    <t>KEMI</t>
  </si>
  <si>
    <t>KERMAN</t>
  </si>
  <si>
    <t>KER</t>
  </si>
  <si>
    <t>KENGTUNG</t>
  </si>
  <si>
    <t>KET</t>
  </si>
  <si>
    <t>HALLI</t>
  </si>
  <si>
    <t>KEV</t>
  </si>
  <si>
    <t>KIFFA</t>
  </si>
  <si>
    <t>KFA</t>
  </si>
  <si>
    <t>KANANGA</t>
  </si>
  <si>
    <t>KGA</t>
  </si>
  <si>
    <t>KHRABROVO</t>
  </si>
  <si>
    <t>KGD</t>
  </si>
  <si>
    <t>KALININGRAD</t>
  </si>
  <si>
    <t>KEDOUGOU</t>
  </si>
  <si>
    <t>KGG</t>
  </si>
  <si>
    <t>KALGOORLIE BOULDER</t>
  </si>
  <si>
    <t>KGI</t>
  </si>
  <si>
    <t>KALGOORLIE</t>
  </si>
  <si>
    <t>KARONGA</t>
  </si>
  <si>
    <t>KGJ</t>
  </si>
  <si>
    <t>KIGALI INTERNATIONAL</t>
  </si>
  <si>
    <t>KGL</t>
  </si>
  <si>
    <t>KIGALI</t>
  </si>
  <si>
    <t>KOS</t>
  </si>
  <si>
    <t>KGS</t>
  </si>
  <si>
    <t>KASHI</t>
  </si>
  <si>
    <t>KHG</t>
  </si>
  <si>
    <t>KAOHSIUNG INTERNATIONAL</t>
  </si>
  <si>
    <t>KHH</t>
  </si>
  <si>
    <t>KAOHSIUNG</t>
  </si>
  <si>
    <t>JINNAH INTERNATIONAL</t>
  </si>
  <si>
    <t>KHI</t>
  </si>
  <si>
    <t>KARACHI</t>
  </si>
  <si>
    <t>NANCHANG AIRPORT</t>
  </si>
  <si>
    <t>KHN</t>
  </si>
  <si>
    <t>NANCHANG</t>
  </si>
  <si>
    <t>KHASAB</t>
  </si>
  <si>
    <t>KHS</t>
  </si>
  <si>
    <t>OMAN</t>
  </si>
  <si>
    <t>NOVY</t>
  </si>
  <si>
    <t>KHV</t>
  </si>
  <si>
    <t>KHABAROVSK</t>
  </si>
  <si>
    <t>KRISTIANSTAD</t>
  </si>
  <si>
    <t>KID</t>
  </si>
  <si>
    <t>KISH ISLAND</t>
  </si>
  <si>
    <t>KIH</t>
  </si>
  <si>
    <t>KIMBERLEY</t>
  </si>
  <si>
    <t>KIM</t>
  </si>
  <si>
    <t>NORMAN MANLEY INTERNATIONAL</t>
  </si>
  <si>
    <t>KIN</t>
  </si>
  <si>
    <t>KINGSTON</t>
  </si>
  <si>
    <t>JAMAICA</t>
  </si>
  <si>
    <t>KERRY</t>
  </si>
  <si>
    <t>KIR</t>
  </si>
  <si>
    <t>KISUMU</t>
  </si>
  <si>
    <t>KIS</t>
  </si>
  <si>
    <t>KITHIRA</t>
  </si>
  <si>
    <t>KIT</t>
  </si>
  <si>
    <t>CHISINAU</t>
  </si>
  <si>
    <t>KIV</t>
  </si>
  <si>
    <t>KICHINAU FIR/ACC/COM</t>
  </si>
  <si>
    <t>MOLDOVA</t>
  </si>
  <si>
    <t>SOUTHDOWNS</t>
  </si>
  <si>
    <t>KIW</t>
  </si>
  <si>
    <t>ZAMBIA</t>
  </si>
  <si>
    <t>KERIKERI</t>
  </si>
  <si>
    <t>KKE</t>
  </si>
  <si>
    <t>KITAKYUSHU</t>
  </si>
  <si>
    <t>KKJ</t>
  </si>
  <si>
    <t>KIRKENES HOYBUKTMOEN</t>
  </si>
  <si>
    <t>KKN</t>
  </si>
  <si>
    <t>KIRKENES</t>
  </si>
  <si>
    <t>KAUKURA</t>
  </si>
  <si>
    <t>KKR</t>
  </si>
  <si>
    <t>KAUKURA ATOLL</t>
  </si>
  <si>
    <t>KIKWIT</t>
  </si>
  <si>
    <t>KKW</t>
  </si>
  <si>
    <t>KAOLACK</t>
  </si>
  <si>
    <t>KLC</t>
  </si>
  <si>
    <t>MIGALOVO</t>
  </si>
  <si>
    <t>KLD</t>
  </si>
  <si>
    <t>TVER</t>
  </si>
  <si>
    <t>KOLHAPUR</t>
  </si>
  <si>
    <t>KLH</t>
  </si>
  <si>
    <t>KALIBO</t>
  </si>
  <si>
    <t>KLO</t>
  </si>
  <si>
    <t>KALMAR</t>
  </si>
  <si>
    <t>KLR</t>
  </si>
  <si>
    <t>KALKMAR</t>
  </si>
  <si>
    <t>KLAGENFURT(AUS-AFB)</t>
  </si>
  <si>
    <t>KLU</t>
  </si>
  <si>
    <t>KLAGENFURT</t>
  </si>
  <si>
    <t>KARLOVY VARY</t>
  </si>
  <si>
    <t>KLV</t>
  </si>
  <si>
    <t>KALAMATA</t>
  </si>
  <si>
    <t>KLX</t>
  </si>
  <si>
    <t>KLEINSEE</t>
  </si>
  <si>
    <t>KLZ</t>
  </si>
  <si>
    <t>KAMEMBE</t>
  </si>
  <si>
    <t>KME</t>
  </si>
  <si>
    <t>WUJIABA</t>
  </si>
  <si>
    <t>KMG</t>
  </si>
  <si>
    <t>KUNMING</t>
  </si>
  <si>
    <t>MIYAZAKI</t>
  </si>
  <si>
    <t>KMI</t>
  </si>
  <si>
    <t>KUMAMOTO</t>
  </si>
  <si>
    <t>KMJ</t>
  </si>
  <si>
    <t>MAKABANA</t>
  </si>
  <si>
    <t>KMK</t>
  </si>
  <si>
    <t>KAMINA BASE</t>
  </si>
  <si>
    <t>KMN</t>
  </si>
  <si>
    <t>KOMATSU</t>
  </si>
  <si>
    <t>KMQ</t>
  </si>
  <si>
    <t>KANAZAWA</t>
  </si>
  <si>
    <t>KISIMAYU</t>
  </si>
  <si>
    <t>KMU</t>
  </si>
  <si>
    <t>KISMAYU</t>
  </si>
  <si>
    <t>KINDU</t>
  </si>
  <si>
    <t>KND</t>
  </si>
  <si>
    <t>MARHAM</t>
  </si>
  <si>
    <t>KNF</t>
  </si>
  <si>
    <t>KAIMANA</t>
  </si>
  <si>
    <t>KNG</t>
  </si>
  <si>
    <t>SHANG YI</t>
  </si>
  <si>
    <t>KNH</t>
  </si>
  <si>
    <t>CHINMEN</t>
  </si>
  <si>
    <t>KONE</t>
  </si>
  <si>
    <t>KNQ</t>
  </si>
  <si>
    <t>KANPUR</t>
  </si>
  <si>
    <t>KNU</t>
  </si>
  <si>
    <t>KUNUNURRA</t>
  </si>
  <si>
    <t>KNX</t>
  </si>
  <si>
    <t>KONA INTERNATIONAL AT KEAHOLE</t>
  </si>
  <si>
    <t>KOA</t>
  </si>
  <si>
    <t>KONA</t>
  </si>
  <si>
    <t>KOUMAC</t>
  </si>
  <si>
    <t>KOC</t>
  </si>
  <si>
    <t>EL TARI</t>
  </si>
  <si>
    <t>KOE</t>
  </si>
  <si>
    <t>KUPANG</t>
  </si>
  <si>
    <t>KIRKWALL</t>
  </si>
  <si>
    <t>KOI</t>
  </si>
  <si>
    <t>KAGOSHIMA</t>
  </si>
  <si>
    <t>KOJ</t>
  </si>
  <si>
    <t>KRUUNUPYY</t>
  </si>
  <si>
    <t>KOK</t>
  </si>
  <si>
    <t>NAKHON PHANOM</t>
  </si>
  <si>
    <t>KOP</t>
  </si>
  <si>
    <t>POHANG</t>
  </si>
  <si>
    <t>KPO</t>
  </si>
  <si>
    <t>KRAMFORS SOLLEFTEA</t>
  </si>
  <si>
    <t>KRF</t>
  </si>
  <si>
    <t>KRAMFORS</t>
  </si>
  <si>
    <t>BALICE JP II INTERNATIONAL AIRPORT</t>
  </si>
  <si>
    <t>KRK</t>
  </si>
  <si>
    <t>KRAKOW</t>
  </si>
  <si>
    <t>KIRUNA</t>
  </si>
  <si>
    <t>KRN</t>
  </si>
  <si>
    <t>KURGAN</t>
  </si>
  <si>
    <t>KRO</t>
  </si>
  <si>
    <t>KARUP</t>
  </si>
  <si>
    <t>KRP</t>
  </si>
  <si>
    <t>PASHKOVSKY</t>
  </si>
  <si>
    <t>KRR</t>
  </si>
  <si>
    <t>KRASNODAR</t>
  </si>
  <si>
    <t>KRISTIANSAND KJEVIK</t>
  </si>
  <si>
    <t>KRS</t>
  </si>
  <si>
    <t>KRISTIANSAND</t>
  </si>
  <si>
    <t>KHARTOUM</t>
  </si>
  <si>
    <t>KRT</t>
  </si>
  <si>
    <t>TURKMENBASHI AIRPORT</t>
  </si>
  <si>
    <t>KRW</t>
  </si>
  <si>
    <t>KRASNOVODSK</t>
  </si>
  <si>
    <t>KOSRAE</t>
  </si>
  <si>
    <t>KSA</t>
  </si>
  <si>
    <t>MICRONESIA</t>
  </si>
  <si>
    <t>KOSICE</t>
  </si>
  <si>
    <t>KSC</t>
  </si>
  <si>
    <t>KASSEL CALDEN</t>
  </si>
  <si>
    <t>KSF</t>
  </si>
  <si>
    <t>KASSEL</t>
  </si>
  <si>
    <t>SHAHID ASHRAFI ESFAHANI</t>
  </si>
  <si>
    <t>KSH</t>
  </si>
  <si>
    <t>BAKHTARAN</t>
  </si>
  <si>
    <t>KASOS</t>
  </si>
  <si>
    <t>KSJ</t>
  </si>
  <si>
    <t>KARLSKOGA</t>
  </si>
  <si>
    <t>KSK</t>
  </si>
  <si>
    <t>KASSALA</t>
  </si>
  <si>
    <t>KSL</t>
  </si>
  <si>
    <t>ARISTOTELIS</t>
  </si>
  <si>
    <t>KSO</t>
  </si>
  <si>
    <t>KASTORIA</t>
  </si>
  <si>
    <t>KRISTIANSUND KVERNBERGET</t>
  </si>
  <si>
    <t>KSU</t>
  </si>
  <si>
    <t>KRISTIANSUND</t>
  </si>
  <si>
    <t>KARRATHA</t>
  </si>
  <si>
    <t>KTA</t>
  </si>
  <si>
    <t>KITADAITO</t>
  </si>
  <si>
    <t>KTD</t>
  </si>
  <si>
    <t>KERTEH</t>
  </si>
  <si>
    <t>KTE</t>
  </si>
  <si>
    <t>RAHADI USMAN</t>
  </si>
  <si>
    <t>KTG</t>
  </si>
  <si>
    <t>KETAPANG</t>
  </si>
  <si>
    <t>KITALE</t>
  </si>
  <si>
    <t>KTL</t>
  </si>
  <si>
    <t>TRIBHUVAN INTERNATIONAL</t>
  </si>
  <si>
    <t>KTM</t>
  </si>
  <si>
    <t>KATHMANDU</t>
  </si>
  <si>
    <t>KETCHIKAN INTERNATIONAL</t>
  </si>
  <si>
    <t>KTN</t>
  </si>
  <si>
    <t>KETCHIKAN</t>
  </si>
  <si>
    <t>TINSON PEN</t>
  </si>
  <si>
    <t>KTP</t>
  </si>
  <si>
    <t>KOSTANAY</t>
  </si>
  <si>
    <t>KTQ</t>
  </si>
  <si>
    <t>KUSTANAY</t>
  </si>
  <si>
    <t>KITTILA</t>
  </si>
  <si>
    <t>KTT</t>
  </si>
  <si>
    <t>KOTA</t>
  </si>
  <si>
    <t>KTU</t>
  </si>
  <si>
    <t>PYRZOWICE</t>
  </si>
  <si>
    <t>KTW</t>
  </si>
  <si>
    <t>KATOWICE</t>
  </si>
  <si>
    <t>KUANTAN</t>
  </si>
  <si>
    <t>KUA</t>
  </si>
  <si>
    <t>KUNSAN AB</t>
  </si>
  <si>
    <t>KUB</t>
  </si>
  <si>
    <t>KUNSAN</t>
  </si>
  <si>
    <t>KUALA LUMPUR INTERNATIONAL</t>
  </si>
  <si>
    <t>KUL</t>
  </si>
  <si>
    <t>KUALA LUMPUR</t>
  </si>
  <si>
    <t>YAKUSHIMA</t>
  </si>
  <si>
    <t>KUM</t>
  </si>
  <si>
    <t>KAUNAS INTERNATIONAL</t>
  </si>
  <si>
    <t>KUN</t>
  </si>
  <si>
    <t>KAUNAS</t>
  </si>
  <si>
    <t>LITHUANIA</t>
  </si>
  <si>
    <t>KUOPIO</t>
  </si>
  <si>
    <t>KUO</t>
  </si>
  <si>
    <t>KULUSUK</t>
  </si>
  <si>
    <t>KUS</t>
  </si>
  <si>
    <t>KULLU MANALI</t>
  </si>
  <si>
    <t>KUU</t>
  </si>
  <si>
    <t>KULU</t>
  </si>
  <si>
    <t>MEGAS ALEXANDROS INTERNATIONAL</t>
  </si>
  <si>
    <t>KVA</t>
  </si>
  <si>
    <t>KAVALA</t>
  </si>
  <si>
    <t>SKOVDE</t>
  </si>
  <si>
    <t>KVB</t>
  </si>
  <si>
    <t>BUCHOLZ AAF</t>
  </si>
  <si>
    <t>KWA</t>
  </si>
  <si>
    <t>KWAJALEIN</t>
  </si>
  <si>
    <t>KUWAIT INTERNATIONAL</t>
  </si>
  <si>
    <t>KWI</t>
  </si>
  <si>
    <t>KUWAIT</t>
  </si>
  <si>
    <t>GWANGJU</t>
  </si>
  <si>
    <t>KWJ</t>
  </si>
  <si>
    <t>KWANGJU</t>
  </si>
  <si>
    <t>LIANGJIANG</t>
  </si>
  <si>
    <t>KWL</t>
  </si>
  <si>
    <t>GUILIN</t>
  </si>
  <si>
    <t>KOLWEZI</t>
  </si>
  <si>
    <t>KWZ</t>
  </si>
  <si>
    <t>KONYA</t>
  </si>
  <si>
    <t>KYA</t>
  </si>
  <si>
    <t>LANYU</t>
  </si>
  <si>
    <t>KYD</t>
  </si>
  <si>
    <t>KYAUKPYU</t>
  </si>
  <si>
    <t>KYP</t>
  </si>
  <si>
    <t>KAYES</t>
  </si>
  <si>
    <t>KYS</t>
  </si>
  <si>
    <t>FILIPPOS</t>
  </si>
  <si>
    <t>KZI</t>
  </si>
  <si>
    <t>KOZANI</t>
  </si>
  <si>
    <t>KAZAN</t>
  </si>
  <si>
    <t>KZN</t>
  </si>
  <si>
    <t>LUANDA 4 DE FEVEREIRO</t>
  </si>
  <si>
    <t>LAD</t>
  </si>
  <si>
    <t>LUANDA</t>
  </si>
  <si>
    <t>NADZAB</t>
  </si>
  <si>
    <t>LAE</t>
  </si>
  <si>
    <t>LANNION</t>
  </si>
  <si>
    <t>LAI</t>
  </si>
  <si>
    <t>CAPITAL CITY</t>
  </si>
  <si>
    <t>LAN</t>
  </si>
  <si>
    <t>LANSING</t>
  </si>
  <si>
    <t>GENERAL MANUEL MARQUEZ DE LEON INTERNATIONAL</t>
  </si>
  <si>
    <t>LAP</t>
  </si>
  <si>
    <t>LA PAZ</t>
  </si>
  <si>
    <t>MC CARRAN INTERNATIONAL</t>
  </si>
  <si>
    <t>LAS</t>
  </si>
  <si>
    <t>LAS VEGAS</t>
  </si>
  <si>
    <t>LAMU MANDA</t>
  </si>
  <si>
    <t>LAU</t>
  </si>
  <si>
    <t>LAMU</t>
  </si>
  <si>
    <t>LOS ANGELES INTERNATIONAL</t>
  </si>
  <si>
    <t>LAX</t>
  </si>
  <si>
    <t>LOS ANGELES</t>
  </si>
  <si>
    <t>LADYSMITH</t>
  </si>
  <si>
    <t>LAY</t>
  </si>
  <si>
    <t>BOM JESUS DA LAPA</t>
  </si>
  <si>
    <t>LAZ</t>
  </si>
  <si>
    <t>LEEDS BRADFORD</t>
  </si>
  <si>
    <t>LBA</t>
  </si>
  <si>
    <t>LEEDS</t>
  </si>
  <si>
    <t>LUBBOCK INTERNATIONAL</t>
  </si>
  <si>
    <t>LBB</t>
  </si>
  <si>
    <t>LUBBOCK</t>
  </si>
  <si>
    <t>LUBECK BLANKENSEE</t>
  </si>
  <si>
    <t>LBC</t>
  </si>
  <si>
    <t>LUEBECK</t>
  </si>
  <si>
    <t>LE BOURGET</t>
  </si>
  <si>
    <t>LBG</t>
  </si>
  <si>
    <t>LE SEQUESTRE</t>
  </si>
  <si>
    <t>LBI</t>
  </si>
  <si>
    <t>ALBI</t>
  </si>
  <si>
    <t>MUTIARA II</t>
  </si>
  <si>
    <t>LBJ</t>
  </si>
  <si>
    <t>LABUHAN BAJO</t>
  </si>
  <si>
    <t>LAMBARENE</t>
  </si>
  <si>
    <t>LBQ</t>
  </si>
  <si>
    <t>LABUAN</t>
  </si>
  <si>
    <t>LBU</t>
  </si>
  <si>
    <t>LIBREVILLE LEON M BA</t>
  </si>
  <si>
    <t>LBV</t>
  </si>
  <si>
    <t>LIBREVILLE</t>
  </si>
  <si>
    <t>LARNACA</t>
  </si>
  <si>
    <t>LCA</t>
  </si>
  <si>
    <t>LECCE</t>
  </si>
  <si>
    <t>LCC</t>
  </si>
  <si>
    <t>LOUIS TRICHARDT AFB</t>
  </si>
  <si>
    <t>LCD</t>
  </si>
  <si>
    <t>LOUIS TRICHARDT</t>
  </si>
  <si>
    <t>GOLOSON INTERNATIONAL</t>
  </si>
  <si>
    <t>LCE</t>
  </si>
  <si>
    <t>LA CEIBA</t>
  </si>
  <si>
    <t>A CORUNA</t>
  </si>
  <si>
    <t>LCG</t>
  </si>
  <si>
    <t>LA CORUNA</t>
  </si>
  <si>
    <t>LAKE CHARLES RGNL</t>
  </si>
  <si>
    <t>LCH</t>
  </si>
  <si>
    <t>LAKE CHARLES</t>
  </si>
  <si>
    <t>RICKENBACKER INTERNATIONAL</t>
  </si>
  <si>
    <t>LCK</t>
  </si>
  <si>
    <t>LA COLOMA</t>
  </si>
  <si>
    <t>LCL</t>
  </si>
  <si>
    <t>LCY</t>
  </si>
  <si>
    <t>LONDON</t>
  </si>
  <si>
    <t>LONDRINA</t>
  </si>
  <si>
    <t>LDB</t>
  </si>
  <si>
    <t>LOURDES</t>
  </si>
  <si>
    <t>LDE</t>
  </si>
  <si>
    <t>TARBES</t>
  </si>
  <si>
    <t>LIDKOPING</t>
  </si>
  <si>
    <t>LDK</t>
  </si>
  <si>
    <t>LAHAD DATU</t>
  </si>
  <si>
    <t>LDU</t>
  </si>
  <si>
    <t>LONDONDERRY EGLINTON</t>
  </si>
  <si>
    <t>LDY</t>
  </si>
  <si>
    <t>LONDONDERRY</t>
  </si>
  <si>
    <t>LEARMONTH</t>
  </si>
  <si>
    <t>LEA</t>
  </si>
  <si>
    <t>AL AHSA</t>
  </si>
  <si>
    <t>AL-AHSA</t>
  </si>
  <si>
    <t>PULKOVO</t>
  </si>
  <si>
    <t>LED</t>
  </si>
  <si>
    <t>ST. PETERSBURG</t>
  </si>
  <si>
    <t>OCTEVILLE</t>
  </si>
  <si>
    <t>LE HAVRE</t>
  </si>
  <si>
    <t>ALMERIA</t>
  </si>
  <si>
    <t>LEI</t>
  </si>
  <si>
    <t>LEIPZIG HALLE</t>
  </si>
  <si>
    <t>LEJ</t>
  </si>
  <si>
    <t>LEIPZIG</t>
  </si>
  <si>
    <t>LABE</t>
  </si>
  <si>
    <t>LEK</t>
  </si>
  <si>
    <t>LEMWERDER</t>
  </si>
  <si>
    <t>LEM</t>
  </si>
  <si>
    <t>ALFREDO VASQUEZ COBO</t>
  </si>
  <si>
    <t>LET</t>
  </si>
  <si>
    <t>LETICIA</t>
  </si>
  <si>
    <t>SEO DE URGEL</t>
  </si>
  <si>
    <t>LEU</t>
  </si>
  <si>
    <t>LANGLEY AFB</t>
  </si>
  <si>
    <t>LFI</t>
  </si>
  <si>
    <t>HAMPTON</t>
  </si>
  <si>
    <t>ANGELINA CO</t>
  </si>
  <si>
    <t>LFK</t>
  </si>
  <si>
    <t>LUFKIN</t>
  </si>
  <si>
    <t>LA FRIA</t>
  </si>
  <si>
    <t>LFR</t>
  </si>
  <si>
    <t>LAFAYETTE RGNL</t>
  </si>
  <si>
    <t>LFT</t>
  </si>
  <si>
    <t>LAFAYETTE</t>
  </si>
  <si>
    <t>LOME TOKOIN</t>
  </si>
  <si>
    <t>LFW</t>
  </si>
  <si>
    <t>LOME</t>
  </si>
  <si>
    <t>TOGO</t>
  </si>
  <si>
    <t>LA GUARDIA</t>
  </si>
  <si>
    <t>LGA</t>
  </si>
  <si>
    <t>LONG BEACH</t>
  </si>
  <si>
    <t>LGB</t>
  </si>
  <si>
    <t>LIEGE</t>
  </si>
  <si>
    <t>LGG</t>
  </si>
  <si>
    <t>DEADMANS CAY</t>
  </si>
  <si>
    <t>LGI</t>
  </si>
  <si>
    <t>DEAD MAN'S CAY</t>
  </si>
  <si>
    <t>LANGKAWI INTERNATIONAL</t>
  </si>
  <si>
    <t>LGK</t>
  </si>
  <si>
    <t>PULAU</t>
  </si>
  <si>
    <t>PAGADIAN</t>
  </si>
  <si>
    <t>LGP</t>
  </si>
  <si>
    <t>LEGAZPI</t>
  </si>
  <si>
    <t>LAGO AGRIO</t>
  </si>
  <si>
    <t>LGQ</t>
  </si>
  <si>
    <t>MALARGUE</t>
  </si>
  <si>
    <t>LGS</t>
  </si>
  <si>
    <t>GATWICK</t>
  </si>
  <si>
    <t>LGW</t>
  </si>
  <si>
    <t>ALLAMA IQBAL INTERNATIONAL</t>
  </si>
  <si>
    <t>LHE</t>
  </si>
  <si>
    <t>LAHORE</t>
  </si>
  <si>
    <t>HEATHROW</t>
  </si>
  <si>
    <t>LHR</t>
  </si>
  <si>
    <t>WRIGHT AAF</t>
  </si>
  <si>
    <t>LHW</t>
  </si>
  <si>
    <t>WRIGHT</t>
  </si>
  <si>
    <t>VALKENBURG</t>
  </si>
  <si>
    <t>LID</t>
  </si>
  <si>
    <t>OUANAHAM</t>
  </si>
  <si>
    <t>LIF</t>
  </si>
  <si>
    <t>LIFOU</t>
  </si>
  <si>
    <t>BELLEGARDE</t>
  </si>
  <si>
    <t>LIG</t>
  </si>
  <si>
    <t>LIMOGES</t>
  </si>
  <si>
    <t>LIHUE</t>
  </si>
  <si>
    <t>LIH</t>
  </si>
  <si>
    <t>LESQUIN</t>
  </si>
  <si>
    <t>LIL</t>
  </si>
  <si>
    <t>LILLE</t>
  </si>
  <si>
    <t>JORGE CHAVEZ INTERNATIONAL</t>
  </si>
  <si>
    <t>LIM</t>
  </si>
  <si>
    <t>LIMA</t>
  </si>
  <si>
    <t>LINATE</t>
  </si>
  <si>
    <t>LIN</t>
  </si>
  <si>
    <t>MILAN</t>
  </si>
  <si>
    <t>LIMON INTERNATIONAL</t>
  </si>
  <si>
    <t>LIO</t>
  </si>
  <si>
    <t>LIMON</t>
  </si>
  <si>
    <t>LINS</t>
  </si>
  <si>
    <t>LIP</t>
  </si>
  <si>
    <t>LISALA</t>
  </si>
  <si>
    <t>LIQ</t>
  </si>
  <si>
    <t>DANIEL ODUBER QUIROS INTERNATIONAL</t>
  </si>
  <si>
    <t>LIR</t>
  </si>
  <si>
    <t>LIBERIA</t>
  </si>
  <si>
    <t>LISBOA</t>
  </si>
  <si>
    <t>LIS</t>
  </si>
  <si>
    <t>LISBON</t>
  </si>
  <si>
    <t>PORTUGAL</t>
  </si>
  <si>
    <t>ADAMS FLD</t>
  </si>
  <si>
    <t>LIT</t>
  </si>
  <si>
    <t>LITTLE ROCK</t>
  </si>
  <si>
    <t>LJUBLJANA</t>
  </si>
  <si>
    <t>LJU</t>
  </si>
  <si>
    <t>LJUBLIANA</t>
  </si>
  <si>
    <t>SLOVENIA</t>
  </si>
  <si>
    <t>BANAK</t>
  </si>
  <si>
    <t>LKL</t>
  </si>
  <si>
    <t>LUCKNOW</t>
  </si>
  <si>
    <t>LKO</t>
  </si>
  <si>
    <t>KALLAX</t>
  </si>
  <si>
    <t>LLA</t>
  </si>
  <si>
    <t>LULEA</t>
  </si>
  <si>
    <t>LALIBELLA</t>
  </si>
  <si>
    <t>LLI</t>
  </si>
  <si>
    <t>ARNAGE</t>
  </si>
  <si>
    <t>LME</t>
  </si>
  <si>
    <t>LE MANS</t>
  </si>
  <si>
    <t>LABASA</t>
  </si>
  <si>
    <t>LMG</t>
  </si>
  <si>
    <t>LAMBASA</t>
  </si>
  <si>
    <t>FIJI</t>
  </si>
  <si>
    <t>VALLE DEL FUERTE INTERNATIONAL</t>
  </si>
  <si>
    <t>LMM</t>
  </si>
  <si>
    <t>LOS MOCHIS</t>
  </si>
  <si>
    <t>LOSSIEMOUTH</t>
  </si>
  <si>
    <t>LMO</t>
  </si>
  <si>
    <t>LAMPEDUSA</t>
  </si>
  <si>
    <t>LMP</t>
  </si>
  <si>
    <t>PALM BEACH CO PARK</t>
  </si>
  <si>
    <t>LNA</t>
  </si>
  <si>
    <t>WEST PALM BEACH</t>
  </si>
  <si>
    <t>LINCOLN MUNI</t>
  </si>
  <si>
    <t>LNK</t>
  </si>
  <si>
    <t>LINCOLN</t>
  </si>
  <si>
    <t>LANAI</t>
  </si>
  <si>
    <t>LNY</t>
  </si>
  <si>
    <t>USA  LANAI ISL.</t>
  </si>
  <si>
    <t>HORSCHING INTERNATIONAL AIRPORT (AUS - AFB)</t>
  </si>
  <si>
    <t>LNZ</t>
  </si>
  <si>
    <t>LINZ</t>
  </si>
  <si>
    <t>LOEI</t>
  </si>
  <si>
    <t>LOE</t>
  </si>
  <si>
    <t>LODWAR</t>
  </si>
  <si>
    <t>LOK</t>
  </si>
  <si>
    <t>LAGHOUAT</t>
  </si>
  <si>
    <t>LOO</t>
  </si>
  <si>
    <t>LAGOS MURTALA MUHAMMED</t>
  </si>
  <si>
    <t>LOS</t>
  </si>
  <si>
    <t>LAGOS</t>
  </si>
  <si>
    <t>BOWMAN FLD</t>
  </si>
  <si>
    <t>LOU</t>
  </si>
  <si>
    <t>LOUISVILLE</t>
  </si>
  <si>
    <t>MONCLOVA INTERNATIONAL</t>
  </si>
  <si>
    <t>LOV</t>
  </si>
  <si>
    <t>MONCLOVA</t>
  </si>
  <si>
    <t>LOYENGALANI</t>
  </si>
  <si>
    <t>LOY</t>
  </si>
  <si>
    <t>LOYANGALANI</t>
  </si>
  <si>
    <t>GRAN CANARIA</t>
  </si>
  <si>
    <t>LPA</t>
  </si>
  <si>
    <t>EL ALTO INTERNATIONAL</t>
  </si>
  <si>
    <t>LPB</t>
  </si>
  <si>
    <t>LA PLATA</t>
  </si>
  <si>
    <t>LPG</t>
  </si>
  <si>
    <t>SAAB</t>
  </si>
  <si>
    <t>LPI</t>
  </si>
  <si>
    <t>LINKOEPING</t>
  </si>
  <si>
    <t>LIVERPOOL</t>
  </si>
  <si>
    <t>LPL</t>
  </si>
  <si>
    <t>LAPPEENRANTA</t>
  </si>
  <si>
    <t>LPP</t>
  </si>
  <si>
    <t>LUANG PRABANG</t>
  </si>
  <si>
    <t>LPQ</t>
  </si>
  <si>
    <t>LAOS</t>
  </si>
  <si>
    <t>LAMPANG</t>
  </si>
  <si>
    <t>LPT</t>
  </si>
  <si>
    <t>LIEPAJA INTERNATIONAL</t>
  </si>
  <si>
    <t>LPX</t>
  </si>
  <si>
    <t>LIEPAJA</t>
  </si>
  <si>
    <t>LOUDES</t>
  </si>
  <si>
    <t>LPY</t>
  </si>
  <si>
    <t>LE PUY</t>
  </si>
  <si>
    <t>LARISA</t>
  </si>
  <si>
    <t>LRA</t>
  </si>
  <si>
    <t>LARISSA</t>
  </si>
  <si>
    <t>LAARBRUCH</t>
  </si>
  <si>
    <t>LRC</t>
  </si>
  <si>
    <t>LAREDO INTERNATIONAL</t>
  </si>
  <si>
    <t>LRD</t>
  </si>
  <si>
    <t>LAREDO</t>
  </si>
  <si>
    <t>LITTLE ROCK AFB</t>
  </si>
  <si>
    <t>LRF</t>
  </si>
  <si>
    <t>LHERM</t>
  </si>
  <si>
    <t>LRH</t>
  </si>
  <si>
    <t>LA ROCHELLE</t>
  </si>
  <si>
    <t>NIAMTOUGOU</t>
  </si>
  <si>
    <t>LRL</t>
  </si>
  <si>
    <t>NIATOUGOU</t>
  </si>
  <si>
    <t>LA ROMANA INTERNATIONAL</t>
  </si>
  <si>
    <t>LRM</t>
  </si>
  <si>
    <t>LA ROMANA</t>
  </si>
  <si>
    <t>LEROS</t>
  </si>
  <si>
    <t>LRS</t>
  </si>
  <si>
    <t>LANN BIHOUE</t>
  </si>
  <si>
    <t>LRT</t>
  </si>
  <si>
    <t>LORIENT</t>
  </si>
  <si>
    <t>LA FLORIDA</t>
  </si>
  <si>
    <t>LSC</t>
  </si>
  <si>
    <t>LA SERENA</t>
  </si>
  <si>
    <t>LAWSON AAF</t>
  </si>
  <si>
    <t>LSF</t>
  </si>
  <si>
    <t>FORT BENNING</t>
  </si>
  <si>
    <t>LASHIO</t>
  </si>
  <si>
    <t>LSH</t>
  </si>
  <si>
    <t>SUMBURGH</t>
  </si>
  <si>
    <t>LSI</t>
  </si>
  <si>
    <t>JOSEFA CAMEJO</t>
  </si>
  <si>
    <t>LSP</t>
  </si>
  <si>
    <t>PARAGUANA</t>
  </si>
  <si>
    <t>MARIA DOLORES</t>
  </si>
  <si>
    <t>LSQ</t>
  </si>
  <si>
    <t>LAUNCESTON</t>
  </si>
  <si>
    <t>LST</t>
  </si>
  <si>
    <t>NELLIS AFB</t>
  </si>
  <si>
    <t>LSV</t>
  </si>
  <si>
    <t>TZANEEN</t>
  </si>
  <si>
    <t>LTA</t>
  </si>
  <si>
    <t>GHADAMES EAST</t>
  </si>
  <si>
    <t>LTD</t>
  </si>
  <si>
    <t>GHADAMES</t>
  </si>
  <si>
    <t>BASSEL AL ASSAD INTERNATIONAL</t>
  </si>
  <si>
    <t>LTK</t>
  </si>
  <si>
    <t>LATAKIA</t>
  </si>
  <si>
    <t>LASTOURVILLE</t>
  </si>
  <si>
    <t>LTL</t>
  </si>
  <si>
    <t>LETHEM</t>
  </si>
  <si>
    <t>LTM</t>
  </si>
  <si>
    <t>LUTON</t>
  </si>
  <si>
    <t>LTN</t>
  </si>
  <si>
    <t>LORETO INTERNATIONAL</t>
  </si>
  <si>
    <t>LTO</t>
  </si>
  <si>
    <t>LORETO</t>
  </si>
  <si>
    <t>LE TOUQUET PARIS PLAGE</t>
  </si>
  <si>
    <t>LTQ</t>
  </si>
  <si>
    <t>LE TOURQUET</t>
  </si>
  <si>
    <t>ALTUS AFB</t>
  </si>
  <si>
    <t>LTS</t>
  </si>
  <si>
    <t>ALTUS</t>
  </si>
  <si>
    <t>LUKE AFB</t>
  </si>
  <si>
    <t>LUF</t>
  </si>
  <si>
    <t>PHOENIX</t>
  </si>
  <si>
    <t>LUGANO</t>
  </si>
  <si>
    <t>LUG</t>
  </si>
  <si>
    <t>LUDHIANA</t>
  </si>
  <si>
    <t>LUH</t>
  </si>
  <si>
    <t>LUDHIAHA</t>
  </si>
  <si>
    <t>CINCINNATI MUNI LUNKEN FLD</t>
  </si>
  <si>
    <t>LUK</t>
  </si>
  <si>
    <t>LUSAKA INTERNATIONAL</t>
  </si>
  <si>
    <t>LUN</t>
  </si>
  <si>
    <t>LUSAKA</t>
  </si>
  <si>
    <t>LUENA</t>
  </si>
  <si>
    <t>LUO</t>
  </si>
  <si>
    <t>LUQ</t>
  </si>
  <si>
    <t>CAPE LISBURNE LRRS</t>
  </si>
  <si>
    <t>LUR</t>
  </si>
  <si>
    <t>CAPE LISBURNE</t>
  </si>
  <si>
    <t>BUBUNG</t>
  </si>
  <si>
    <t>LUW</t>
  </si>
  <si>
    <t>LUWUK</t>
  </si>
  <si>
    <t>FINDEL INTERNATIONAL AIRPORT</t>
  </si>
  <si>
    <t>LUX</t>
  </si>
  <si>
    <t>LUXEMBURG</t>
  </si>
  <si>
    <t>ENTRAMMES</t>
  </si>
  <si>
    <t>LVA</t>
  </si>
  <si>
    <t>LAVAL</t>
  </si>
  <si>
    <t>LIVINGSTONE</t>
  </si>
  <si>
    <t>LVI</t>
  </si>
  <si>
    <t>SHIRAK INTERNATIONAL</t>
  </si>
  <si>
    <t>LWN</t>
  </si>
  <si>
    <t>SHIRAK</t>
  </si>
  <si>
    <t>LVIV</t>
  </si>
  <si>
    <t>LWO</t>
  </si>
  <si>
    <t>LVOV</t>
  </si>
  <si>
    <t>LEEUWARDEN</t>
  </si>
  <si>
    <t>LWR</t>
  </si>
  <si>
    <t>LUXOR INTERNATIONAL</t>
  </si>
  <si>
    <t>LXR</t>
  </si>
  <si>
    <t>LUXOR</t>
  </si>
  <si>
    <t>LIMNOS</t>
  </si>
  <si>
    <t>LXS</t>
  </si>
  <si>
    <t>LYCKSELE</t>
  </si>
  <si>
    <t>LYC</t>
  </si>
  <si>
    <t>LYNEHAM</t>
  </si>
  <si>
    <t>LYE</t>
  </si>
  <si>
    <t>BRON</t>
  </si>
  <si>
    <t>LYN</t>
  </si>
  <si>
    <t>LYON</t>
  </si>
  <si>
    <t>FAISALABAD INTERNATIONAL</t>
  </si>
  <si>
    <t>LYP</t>
  </si>
  <si>
    <t>FAISALABAD</t>
  </si>
  <si>
    <t>SVALBARD LONGYEAR</t>
  </si>
  <si>
    <t>LYR</t>
  </si>
  <si>
    <t>SVALBARD</t>
  </si>
  <si>
    <t>SAINT EXUPERY</t>
  </si>
  <si>
    <t>LYS</t>
  </si>
  <si>
    <t>LYDD</t>
  </si>
  <si>
    <t>LYX</t>
  </si>
  <si>
    <t>LAZARO CARDENAS</t>
  </si>
  <si>
    <t>LZC</t>
  </si>
  <si>
    <t>LAZARD CARDENAS</t>
  </si>
  <si>
    <t>CHENNAI INTERNATIONAL</t>
  </si>
  <si>
    <t>MAA</t>
  </si>
  <si>
    <t>MADRAS</t>
  </si>
  <si>
    <t>MARABA</t>
  </si>
  <si>
    <t>MAB</t>
  </si>
  <si>
    <t>BARAJAS</t>
  </si>
  <si>
    <t>MAD</t>
  </si>
  <si>
    <t>MADRID</t>
  </si>
  <si>
    <t>MIDLAND INTERNATIONAL</t>
  </si>
  <si>
    <t>MAF</t>
  </si>
  <si>
    <t>MIDLAND</t>
  </si>
  <si>
    <t>MADANG</t>
  </si>
  <si>
    <t>MAG</t>
  </si>
  <si>
    <t>MENORCA</t>
  </si>
  <si>
    <t>MAH</t>
  </si>
  <si>
    <t>MARSHALL ISLANDS INTERNATIONAL</t>
  </si>
  <si>
    <t>MAJ</t>
  </si>
  <si>
    <t>MAJURO</t>
  </si>
  <si>
    <t>MALAKAL</t>
  </si>
  <si>
    <t>MAK</t>
  </si>
  <si>
    <t>GENERAL SERVANDO CANALES INTERNATIONAL</t>
  </si>
  <si>
    <t>MAM</t>
  </si>
  <si>
    <t>MATAMOROS</t>
  </si>
  <si>
    <t>MANCHESTER</t>
  </si>
  <si>
    <t>MAN</t>
  </si>
  <si>
    <t>EDUARDO GOMES INTERNATIONAL</t>
  </si>
  <si>
    <t>MAO</t>
  </si>
  <si>
    <t>MANAUS</t>
  </si>
  <si>
    <t>LA CHINITA INTERNATIONAL</t>
  </si>
  <si>
    <t>MAR</t>
  </si>
  <si>
    <t>MARACAIBO</t>
  </si>
  <si>
    <t>MATADI TSHIMPI</t>
  </si>
  <si>
    <t>MAT</t>
  </si>
  <si>
    <t>MATADI</t>
  </si>
  <si>
    <t>MAUPITI</t>
  </si>
  <si>
    <t>MAU</t>
  </si>
  <si>
    <t>EUGENIO MARIA DE HOSTOS</t>
  </si>
  <si>
    <t>MAZ</t>
  </si>
  <si>
    <t>MAYAGUEZ</t>
  </si>
  <si>
    <t>MOI INTERNATIONAL</t>
  </si>
  <si>
    <t>MBA</t>
  </si>
  <si>
    <t>MOMBASA</t>
  </si>
  <si>
    <t>MONBETSU</t>
  </si>
  <si>
    <t>MBE</t>
  </si>
  <si>
    <t>SANGSTER INTERNATIONAL</t>
  </si>
  <si>
    <t>MBJ</t>
  </si>
  <si>
    <t>MONTEGO BAY</t>
  </si>
  <si>
    <t>MAFIKENG</t>
  </si>
  <si>
    <t>MBO</t>
  </si>
  <si>
    <t>MMABATHO</t>
  </si>
  <si>
    <t>BOPHUTHATSWANA</t>
  </si>
  <si>
    <t>MELBOURNE MOORABBIN</t>
  </si>
  <si>
    <t>MBW</t>
  </si>
  <si>
    <t>MELBOURNE</t>
  </si>
  <si>
    <t>MARIBOR</t>
  </si>
  <si>
    <t>MBX</t>
  </si>
  <si>
    <t>MACENTA</t>
  </si>
  <si>
    <t>MCA</t>
  </si>
  <si>
    <t>MC CLELLAN AFLD</t>
  </si>
  <si>
    <t>MCC</t>
  </si>
  <si>
    <t>SACRAMENTO</t>
  </si>
  <si>
    <t>MACDILL AFB</t>
  </si>
  <si>
    <t>MCF</t>
  </si>
  <si>
    <t>TAMPA</t>
  </si>
  <si>
    <t>MC GRATH</t>
  </si>
  <si>
    <t>MCG</t>
  </si>
  <si>
    <t>MCGRATH</t>
  </si>
  <si>
    <t>GENERAL SERRANO</t>
  </si>
  <si>
    <t>MCH</t>
  </si>
  <si>
    <t>MACHALA</t>
  </si>
  <si>
    <t>KANSAS CITY INTERNATIONAL</t>
  </si>
  <si>
    <t>MCI</t>
  </si>
  <si>
    <t>KANSAS CITY</t>
  </si>
  <si>
    <t>MIDDLE GEORGIA RGNL</t>
  </si>
  <si>
    <t>MCN</t>
  </si>
  <si>
    <t>MACON</t>
  </si>
  <si>
    <t>ORLANDO INTERNATIONAL</t>
  </si>
  <si>
    <t>MCO</t>
  </si>
  <si>
    <t>ORLANDO</t>
  </si>
  <si>
    <t>MACAPA</t>
  </si>
  <si>
    <t>MCP</t>
  </si>
  <si>
    <t>SEEB INTERNATIONAL</t>
  </si>
  <si>
    <t>MCT</t>
  </si>
  <si>
    <t>MUSCAT</t>
  </si>
  <si>
    <t>DOMERAT</t>
  </si>
  <si>
    <t>MCU</t>
  </si>
  <si>
    <t>MONTLUCON</t>
  </si>
  <si>
    <t>MONTLUCON GUERET</t>
  </si>
  <si>
    <t>MONTLUCON-GUERET</t>
  </si>
  <si>
    <t>UYTASH</t>
  </si>
  <si>
    <t>MCX</t>
  </si>
  <si>
    <t>MAKHACHKALA</t>
  </si>
  <si>
    <t>MAROOCHYDORE SUNSHINE COAST</t>
  </si>
  <si>
    <t>MCY</t>
  </si>
  <si>
    <t>MAROOCHYDORE</t>
  </si>
  <si>
    <t>ZUMBI DOS PALMARES</t>
  </si>
  <si>
    <t>MCZ</t>
  </si>
  <si>
    <t>MACEIO</t>
  </si>
  <si>
    <t>SAM RATULANGI</t>
  </si>
  <si>
    <t>MDC</t>
  </si>
  <si>
    <t>MANADO</t>
  </si>
  <si>
    <t>JOSE MARIA CORDOVA</t>
  </si>
  <si>
    <t>MDE</t>
  </si>
  <si>
    <t>RIO NEGRO</t>
  </si>
  <si>
    <t>MAKURDI</t>
  </si>
  <si>
    <t>MDI</t>
  </si>
  <si>
    <t>MBANDAKA</t>
  </si>
  <si>
    <t>MDK</t>
  </si>
  <si>
    <t>MANDALAY INTERNATIONAL</t>
  </si>
  <si>
    <t>MDL</t>
  </si>
  <si>
    <t>MANDALAY</t>
  </si>
  <si>
    <t>MAR DEL PLATA</t>
  </si>
  <si>
    <t>MDQ</t>
  </si>
  <si>
    <t>HARRISBURG INTERNATIONAL</t>
  </si>
  <si>
    <t>MDT</t>
  </si>
  <si>
    <t>HARRISBURG</t>
  </si>
  <si>
    <t>CHICAGO MIDWAY INTERNATIONAL</t>
  </si>
  <si>
    <t>MDW</t>
  </si>
  <si>
    <t>CHICAGO</t>
  </si>
  <si>
    <t>MIDWAY ATOLL</t>
  </si>
  <si>
    <t>MDY</t>
  </si>
  <si>
    <t>MIDWAY</t>
  </si>
  <si>
    <t>MIDWAY ISLAND</t>
  </si>
  <si>
    <t>EL PLUMERILLO</t>
  </si>
  <si>
    <t>MDZ</t>
  </si>
  <si>
    <t>MENDOZA</t>
  </si>
  <si>
    <t>MELBOURNE ESSENDON</t>
  </si>
  <si>
    <t>MEB</t>
  </si>
  <si>
    <t>ELOY ALFARO INTERNATIONAL</t>
  </si>
  <si>
    <t>MEC</t>
  </si>
  <si>
    <t>MANTA</t>
  </si>
  <si>
    <t>PRINCE MOHAMMAD BIN ABDULAZIZ</t>
  </si>
  <si>
    <t>MED</t>
  </si>
  <si>
    <t>MADINAH</t>
  </si>
  <si>
    <t>MEE</t>
  </si>
  <si>
    <t>MARE</t>
  </si>
  <si>
    <t>MALANJE</t>
  </si>
  <si>
    <t>MEG</t>
  </si>
  <si>
    <t>BASSATINE</t>
  </si>
  <si>
    <t>MEK</t>
  </si>
  <si>
    <t>MEKNES</t>
  </si>
  <si>
    <t>MELBOURNE INTERNATIONAL</t>
  </si>
  <si>
    <t>MEL</t>
  </si>
  <si>
    <t>MEMPHIS INTERNATIONAL</t>
  </si>
  <si>
    <t>MEM</t>
  </si>
  <si>
    <t>MEMPHIS</t>
  </si>
  <si>
    <t>BRENOUX</t>
  </si>
  <si>
    <t>MEN</t>
  </si>
  <si>
    <t>MENDE</t>
  </si>
  <si>
    <t>CASTLE</t>
  </si>
  <si>
    <t>MER</t>
  </si>
  <si>
    <t>MERCED</t>
  </si>
  <si>
    <t>POLONIA</t>
  </si>
  <si>
    <t>MES</t>
  </si>
  <si>
    <t>MEDAN</t>
  </si>
  <si>
    <t>LICENCIADO BENITO JUAREZ INTERNATIONAL</t>
  </si>
  <si>
    <t>MEX</t>
  </si>
  <si>
    <t>MEXICO CITY</t>
  </si>
  <si>
    <t>MESSINA</t>
  </si>
  <si>
    <t>MEZ</t>
  </si>
  <si>
    <t>MC ALLEN MILLER INTERNATIONAL</t>
  </si>
  <si>
    <t>MFE</t>
  </si>
  <si>
    <t>MCALLEN</t>
  </si>
  <si>
    <t>MOANDA</t>
  </si>
  <si>
    <t>MFF</t>
  </si>
  <si>
    <t>MARADI</t>
  </si>
  <si>
    <t>MFG</t>
  </si>
  <si>
    <t>MUZAFFARABAD</t>
  </si>
  <si>
    <t>MAFIKENG NORTH</t>
  </si>
  <si>
    <t>MFK</t>
  </si>
  <si>
    <t>MACAU INTERNATIONAL</t>
  </si>
  <si>
    <t>MFM</t>
  </si>
  <si>
    <t>MACAU</t>
  </si>
  <si>
    <t>MFUWE</t>
  </si>
  <si>
    <t>MFU</t>
  </si>
  <si>
    <t>MANAGUA INTERNATIONAL</t>
  </si>
  <si>
    <t>MGA</t>
  </si>
  <si>
    <t>MANAGUA</t>
  </si>
  <si>
    <t>MAGDALENA</t>
  </si>
  <si>
    <t>MGD</t>
  </si>
  <si>
    <t>DOBBINS ARB</t>
  </si>
  <si>
    <t>MGE</t>
  </si>
  <si>
    <t>MARIETTA</t>
  </si>
  <si>
    <t>MARINGA</t>
  </si>
  <si>
    <t>MGF</t>
  </si>
  <si>
    <t>MARGATE</t>
  </si>
  <si>
    <t>MGH</t>
  </si>
  <si>
    <t>MONCHENGLADBACH</t>
  </si>
  <si>
    <t>MGL</t>
  </si>
  <si>
    <t>MOENCHENGLADBACH</t>
  </si>
  <si>
    <t>BARACOA</t>
  </si>
  <si>
    <t>MGN</t>
  </si>
  <si>
    <t>MAGANGUE</t>
  </si>
  <si>
    <t>MOGADISHU</t>
  </si>
  <si>
    <t>MGQ</t>
  </si>
  <si>
    <t>MYEIK</t>
  </si>
  <si>
    <t>MGZ</t>
  </si>
  <si>
    <t>MANNHEIM CITY</t>
  </si>
  <si>
    <t>MHG</t>
  </si>
  <si>
    <t>MANNHEIM</t>
  </si>
  <si>
    <t>MARSH HARBOUR</t>
  </si>
  <si>
    <t>MHH</t>
  </si>
  <si>
    <t>MARSH HARBOR</t>
  </si>
  <si>
    <t>MINSK 1</t>
  </si>
  <si>
    <t>MHP</t>
  </si>
  <si>
    <t>MINSK</t>
  </si>
  <si>
    <t>MARIEHAMN</t>
  </si>
  <si>
    <t>MHQ</t>
  </si>
  <si>
    <t>SACRAMENTO MATHER</t>
  </si>
  <si>
    <t>MHR</t>
  </si>
  <si>
    <t>MILDENHALL</t>
  </si>
  <si>
    <t>MHZ</t>
  </si>
  <si>
    <t>MIAMI INTERNATIONAL</t>
  </si>
  <si>
    <t>MIA</t>
  </si>
  <si>
    <t>MIAMI</t>
  </si>
  <si>
    <t>MINOT AFB</t>
  </si>
  <si>
    <t>MIB</t>
  </si>
  <si>
    <t>MINOT</t>
  </si>
  <si>
    <t>LICENCIADO MANUEL CRECENCIO REJON INTERNATIONAL</t>
  </si>
  <si>
    <t>MID</t>
  </si>
  <si>
    <t>MERIDA</t>
  </si>
  <si>
    <t>MIKKELI</t>
  </si>
  <si>
    <t>MIK</t>
  </si>
  <si>
    <t>HABIB BOURGUIBA INTERNATIONAL</t>
  </si>
  <si>
    <t>MIR</t>
  </si>
  <si>
    <t>MONASTIR</t>
  </si>
  <si>
    <t>MAIDUGURI</t>
  </si>
  <si>
    <t>MIU</t>
  </si>
  <si>
    <t>MILLVILLE MUNI</t>
  </si>
  <si>
    <t>MIV</t>
  </si>
  <si>
    <t>MILLVILLE</t>
  </si>
  <si>
    <t>MJC</t>
  </si>
  <si>
    <t>MOENJODARO</t>
  </si>
  <si>
    <t>MJD</t>
  </si>
  <si>
    <t>KJAERSTAD</t>
  </si>
  <si>
    <t>MJF</t>
  </si>
  <si>
    <t>MOSJOEN</t>
  </si>
  <si>
    <t>MBUJI MAYI</t>
  </si>
  <si>
    <t>MJM</t>
  </si>
  <si>
    <t>MBUJI-MAYI</t>
  </si>
  <si>
    <t>MAHAJANGA PHILIBERT TSIRANANA</t>
  </si>
  <si>
    <t>MJN</t>
  </si>
  <si>
    <t>MAHAJANGA</t>
  </si>
  <si>
    <t>MITILINI</t>
  </si>
  <si>
    <t>MJT</t>
  </si>
  <si>
    <t>MYTILINI</t>
  </si>
  <si>
    <t>MURCIA SAN JAVIER</t>
  </si>
  <si>
    <t>MJV</t>
  </si>
  <si>
    <t>MURCIA</t>
  </si>
  <si>
    <t>GENERAL MITCHELL INTERNATIONAL</t>
  </si>
  <si>
    <t>MKE</t>
  </si>
  <si>
    <t>MILWAUKEE</t>
  </si>
  <si>
    <t>MAKOUA</t>
  </si>
  <si>
    <t>MKJ</t>
  </si>
  <si>
    <t>MOLOKAI</t>
  </si>
  <si>
    <t>MKK</t>
  </si>
  <si>
    <t>USA  MOLOKAI ISL.</t>
  </si>
  <si>
    <t>MC KELLAR SIPES RGNL</t>
  </si>
  <si>
    <t>MKL</t>
  </si>
  <si>
    <t>DAVIS FLD</t>
  </si>
  <si>
    <t>MKO</t>
  </si>
  <si>
    <t>MUSKOGEE</t>
  </si>
  <si>
    <t>MAKEMO</t>
  </si>
  <si>
    <t>MKP</t>
  </si>
  <si>
    <t>MOPAH</t>
  </si>
  <si>
    <t>MKQ</t>
  </si>
  <si>
    <t>MERAUKE</t>
  </si>
  <si>
    <t>MAKOKOU</t>
  </si>
  <si>
    <t>MKU</t>
  </si>
  <si>
    <t>RENDANI</t>
  </si>
  <si>
    <t>MKW</t>
  </si>
  <si>
    <t>MANOKWARI</t>
  </si>
  <si>
    <t>MACKAY</t>
  </si>
  <si>
    <t>MKY</t>
  </si>
  <si>
    <t>MALACCA</t>
  </si>
  <si>
    <t>MKZ</t>
  </si>
  <si>
    <t>LUQA</t>
  </si>
  <si>
    <t>MLA</t>
  </si>
  <si>
    <t>MALTA</t>
  </si>
  <si>
    <t>MLB</t>
  </si>
  <si>
    <t>MC ALESTER RGNL</t>
  </si>
  <si>
    <t>MLC</t>
  </si>
  <si>
    <t>MCALESTER</t>
  </si>
  <si>
    <t>MALE INTERNATIONAL</t>
  </si>
  <si>
    <t>MLE</t>
  </si>
  <si>
    <t>MALE</t>
  </si>
  <si>
    <t>MALDIVES</t>
  </si>
  <si>
    <t>ABDUL RACHMAN SALEH</t>
  </si>
  <si>
    <t>MLG</t>
  </si>
  <si>
    <t>MALANG</t>
  </si>
  <si>
    <t>BALE MULHOUSE</t>
  </si>
  <si>
    <t>MLH</t>
  </si>
  <si>
    <t>MULHOUSE</t>
  </si>
  <si>
    <t>GENERAL FRANCISCO J MUJICA</t>
  </si>
  <si>
    <t>MLM</t>
  </si>
  <si>
    <t>MORELIA</t>
  </si>
  <si>
    <t>MELILLA</t>
  </si>
  <si>
    <t>MLN</t>
  </si>
  <si>
    <t>SPANISH NORTH AFRICA</t>
  </si>
  <si>
    <t>MILLINOCKET MUNI</t>
  </si>
  <si>
    <t>MLT</t>
  </si>
  <si>
    <t>MILLINOCKET</t>
  </si>
  <si>
    <t>MONROE RGNL</t>
  </si>
  <si>
    <t>MLU</t>
  </si>
  <si>
    <t>MONROE</t>
  </si>
  <si>
    <t>MONROVIA SPRIGGS PAYNE</t>
  </si>
  <si>
    <t>MLW</t>
  </si>
  <si>
    <t>MONROVIA</t>
  </si>
  <si>
    <t>ERHAC</t>
  </si>
  <si>
    <t>MLX</t>
  </si>
  <si>
    <t>MALATYA</t>
  </si>
  <si>
    <t>CERRO LARGO</t>
  </si>
  <si>
    <t>MLZ</t>
  </si>
  <si>
    <t>MELO</t>
  </si>
  <si>
    <t>MEMANBETSU</t>
  </si>
  <si>
    <t>MMB</t>
  </si>
  <si>
    <t>CIUDAD MANTE</t>
  </si>
  <si>
    <t>MMC</t>
  </si>
  <si>
    <t>MINAMI DAITO</t>
  </si>
  <si>
    <t>MMD</t>
  </si>
  <si>
    <t>TEESSIDE</t>
  </si>
  <si>
    <t>MME</t>
  </si>
  <si>
    <t>MATSUMOTO</t>
  </si>
  <si>
    <t>MMJ</t>
  </si>
  <si>
    <t>MURMANSK</t>
  </si>
  <si>
    <t>MMK</t>
  </si>
  <si>
    <t>MAIO</t>
  </si>
  <si>
    <t>MMO</t>
  </si>
  <si>
    <t>MC MINNVILLE MUNI</t>
  </si>
  <si>
    <t>MMV</t>
  </si>
  <si>
    <t>MACKMINNVILLE</t>
  </si>
  <si>
    <t>STURUP</t>
  </si>
  <si>
    <t>MMX</t>
  </si>
  <si>
    <t>MALMOE</t>
  </si>
  <si>
    <t>MIYAKEJIMA</t>
  </si>
  <si>
    <t>MMY</t>
  </si>
  <si>
    <t>MIYAKE JIMA</t>
  </si>
  <si>
    <t>MIYAKO</t>
  </si>
  <si>
    <t>MAIMANA</t>
  </si>
  <si>
    <t>MMZ</t>
  </si>
  <si>
    <t>MAIMAMA</t>
  </si>
  <si>
    <t>MUANDA</t>
  </si>
  <si>
    <t>MNB</t>
  </si>
  <si>
    <t>NACALA</t>
  </si>
  <si>
    <t>MNC</t>
  </si>
  <si>
    <t>SANTEE COOPER RGNL</t>
  </si>
  <si>
    <t>MNI</t>
  </si>
  <si>
    <t>PLYMOUTH</t>
  </si>
  <si>
    <t>MONTSERRAT ISLAND</t>
  </si>
  <si>
    <t>MANANJARY</t>
  </si>
  <si>
    <t>MNJ</t>
  </si>
  <si>
    <t>MALABANG</t>
  </si>
  <si>
    <t>MNL</t>
  </si>
  <si>
    <t>MANILA</t>
  </si>
  <si>
    <t>NINOY AQUINO INTERNATIONAL</t>
  </si>
  <si>
    <t>MENOMINEE MARINETTE TWIN CO</t>
  </si>
  <si>
    <t>MNM</t>
  </si>
  <si>
    <t>ORESTES ACOSTA</t>
  </si>
  <si>
    <t>MOA</t>
  </si>
  <si>
    <t>MOBILE RGNL</t>
  </si>
  <si>
    <t>MOB</t>
  </si>
  <si>
    <t>MONTES CLAROS</t>
  </si>
  <si>
    <t>MOC</t>
  </si>
  <si>
    <t>MODESTO CITY CO HARRY SHAM</t>
  </si>
  <si>
    <t>MOD</t>
  </si>
  <si>
    <t>MODESTO</t>
  </si>
  <si>
    <t>WAI OTI</t>
  </si>
  <si>
    <t>MOF</t>
  </si>
  <si>
    <t>MAUMERE</t>
  </si>
  <si>
    <t>MONGHSAT</t>
  </si>
  <si>
    <t>MOG</t>
  </si>
  <si>
    <t>MONG HSAT</t>
  </si>
  <si>
    <t>DIBRUGARH</t>
  </si>
  <si>
    <t>MOH</t>
  </si>
  <si>
    <t>MOHANBARI</t>
  </si>
  <si>
    <t>ARO</t>
  </si>
  <si>
    <t>MOL</t>
  </si>
  <si>
    <t>MOLDE</t>
  </si>
  <si>
    <t>GLENTANNER</t>
  </si>
  <si>
    <t>MON</t>
  </si>
  <si>
    <t>MORONDAVA</t>
  </si>
  <si>
    <t>MOQ</t>
  </si>
  <si>
    <t>MINOT INTERNATIONAL</t>
  </si>
  <si>
    <t>MOT</t>
  </si>
  <si>
    <t>TEMAE</t>
  </si>
  <si>
    <t>MOZ</t>
  </si>
  <si>
    <t>MOOREA</t>
  </si>
  <si>
    <t>MEDITERRANEE</t>
  </si>
  <si>
    <t>MPL</t>
  </si>
  <si>
    <t>MONTPELLIER</t>
  </si>
  <si>
    <t>MAPUTO</t>
  </si>
  <si>
    <t>MPM</t>
  </si>
  <si>
    <t>MOUNT PLEASANT</t>
  </si>
  <si>
    <t>MPN</t>
  </si>
  <si>
    <t>FALKLAND ISLANDS</t>
  </si>
  <si>
    <t>EDWARD F KNAPP STATE</t>
  </si>
  <si>
    <t>MPV</t>
  </si>
  <si>
    <t>MONTPELIER</t>
  </si>
  <si>
    <t>MAGNITOGORSK</t>
  </si>
  <si>
    <t>MQF</t>
  </si>
  <si>
    <t>MAGNETIOGORSK</t>
  </si>
  <si>
    <t>MOUNDOU</t>
  </si>
  <si>
    <t>MQQ</t>
  </si>
  <si>
    <t>MUSTIQUE</t>
  </si>
  <si>
    <t>MQS</t>
  </si>
  <si>
    <t>SAWYER INTERNATIONAL</t>
  </si>
  <si>
    <t>MQT</t>
  </si>
  <si>
    <t>MARQUETTE</t>
  </si>
  <si>
    <t>MEKELE</t>
  </si>
  <si>
    <t>MQX</t>
  </si>
  <si>
    <t>MAKALE</t>
  </si>
  <si>
    <t>ALBERTO CARNEVALLI</t>
  </si>
  <si>
    <t>MRD</t>
  </si>
  <si>
    <t>MERRILL FLD</t>
  </si>
  <si>
    <t>MRI</t>
  </si>
  <si>
    <t>MASTERTON</t>
  </si>
  <si>
    <t>MRO</t>
  </si>
  <si>
    <t>PROVENCE</t>
  </si>
  <si>
    <t>MRS</t>
  </si>
  <si>
    <t>MARSEILLE</t>
  </si>
  <si>
    <t>SIR SEEWOOSAGUR RAMGOOLAM INTERNATIONAL</t>
  </si>
  <si>
    <t>MRU</t>
  </si>
  <si>
    <t>PLAISANCE</t>
  </si>
  <si>
    <t>MAURITIUS</t>
  </si>
  <si>
    <t>MINERALNYYE VODY</t>
  </si>
  <si>
    <t>MRV</t>
  </si>
  <si>
    <t>MINERALNYE VODY</t>
  </si>
  <si>
    <t>MAHSHAHR</t>
  </si>
  <si>
    <t>MRX</t>
  </si>
  <si>
    <t>BANDAR MAHSHAHR</t>
  </si>
  <si>
    <t>MANSTON</t>
  </si>
  <si>
    <t>MSE</t>
  </si>
  <si>
    <t>MASIRAH</t>
  </si>
  <si>
    <t>MSH</t>
  </si>
  <si>
    <t>MISAWA AB</t>
  </si>
  <si>
    <t>MSJ</t>
  </si>
  <si>
    <t>MISAWA</t>
  </si>
  <si>
    <t>DANE CO RGNL TRUAX FLD</t>
  </si>
  <si>
    <t>MSN</t>
  </si>
  <si>
    <t>MADISON</t>
  </si>
  <si>
    <t>MINNEAPOLIS ST PAUL INTERNATIONAL</t>
  </si>
  <si>
    <t>MSP</t>
  </si>
  <si>
    <t>MINNEAPOLIS</t>
  </si>
  <si>
    <t>MINSK 2</t>
  </si>
  <si>
    <t>MSQ</t>
  </si>
  <si>
    <t>MASSENA INTERNATIONAL RICHARDS FLD</t>
  </si>
  <si>
    <t>MSS</t>
  </si>
  <si>
    <t>MASSENA</t>
  </si>
  <si>
    <t>MAASTRICHT</t>
  </si>
  <si>
    <t>MST</t>
  </si>
  <si>
    <t>MOSHOESHOE I INTERNATIONAL</t>
  </si>
  <si>
    <t>MSU</t>
  </si>
  <si>
    <t>MASERU</t>
  </si>
  <si>
    <t>LESOTHO</t>
  </si>
  <si>
    <t>LOUIS ARMSTRONG NEW ORLEANS INTERNATIONAL</t>
  </si>
  <si>
    <t>MSY</t>
  </si>
  <si>
    <t>NEW ORLEANS</t>
  </si>
  <si>
    <t>SELFRIDGE ANGB</t>
  </si>
  <si>
    <t>MTC</t>
  </si>
  <si>
    <t>MOUNT CLEMENS</t>
  </si>
  <si>
    <t>LOS GARZONES</t>
  </si>
  <si>
    <t>MTR</t>
  </si>
  <si>
    <t>MONTERIA</t>
  </si>
  <si>
    <t>MATSAPHA</t>
  </si>
  <si>
    <t>MTS</t>
  </si>
  <si>
    <t>MANZINI</t>
  </si>
  <si>
    <t>SWAZILAND</t>
  </si>
  <si>
    <t>MINATITLAN</t>
  </si>
  <si>
    <t>MTT</t>
  </si>
  <si>
    <t>GENERAL MARIANO ESCOBEDO INTERNATIONAL</t>
  </si>
  <si>
    <t>MTY</t>
  </si>
  <si>
    <t>MONTERREY</t>
  </si>
  <si>
    <t>MAUN</t>
  </si>
  <si>
    <t>MUB</t>
  </si>
  <si>
    <t>MUNICH</t>
  </si>
  <si>
    <t>MUC</t>
  </si>
  <si>
    <t>WAIMEA KOHALA</t>
  </si>
  <si>
    <t>MUE</t>
  </si>
  <si>
    <t>KAMUELA</t>
  </si>
  <si>
    <t>MERSA MATRUH</t>
  </si>
  <si>
    <t>MUH</t>
  </si>
  <si>
    <t>MERSA-MATRUH</t>
  </si>
  <si>
    <t>MUIR AAF</t>
  </si>
  <si>
    <t>MUI</t>
  </si>
  <si>
    <t>MUIR</t>
  </si>
  <si>
    <t>MATURIN</t>
  </si>
  <si>
    <t>MUN</t>
  </si>
  <si>
    <t>MOUNTAIN HOME AFB</t>
  </si>
  <si>
    <t>MUO</t>
  </si>
  <si>
    <t>MOUNTAIN HOME</t>
  </si>
  <si>
    <t>MARUDI</t>
  </si>
  <si>
    <t>MUR</t>
  </si>
  <si>
    <t>GHRISS</t>
  </si>
  <si>
    <t>MUW</t>
  </si>
  <si>
    <t>MULTAN INTERNATIONAL</t>
  </si>
  <si>
    <t>MUX</t>
  </si>
  <si>
    <t>MULTAN</t>
  </si>
  <si>
    <t>FRANCEVILLE MVENGUE</t>
  </si>
  <si>
    <t>MVB</t>
  </si>
  <si>
    <t>FRANCEVILLE</t>
  </si>
  <si>
    <t>ANGEL S ADAMI</t>
  </si>
  <si>
    <t>MVD</t>
  </si>
  <si>
    <t>MONTEVIDEO</t>
  </si>
  <si>
    <t>CARRASCO INTERNATIONAL</t>
  </si>
  <si>
    <t>FABIO ALBERTO LEON BENTLEY</t>
  </si>
  <si>
    <t>MVP</t>
  </si>
  <si>
    <t>MITU</t>
  </si>
  <si>
    <t>MAROUA SALAK</t>
  </si>
  <si>
    <t>MVR</t>
  </si>
  <si>
    <t>MAROUA</t>
  </si>
  <si>
    <t>MATAIVA</t>
  </si>
  <si>
    <t>MVT</t>
  </si>
  <si>
    <t>MASVINGO</t>
  </si>
  <si>
    <t>MVZ</t>
  </si>
  <si>
    <t>GRANT CO INTERNATIONAL</t>
  </si>
  <si>
    <t>MWH</t>
  </si>
  <si>
    <t>GRANT COUNTY AIRPORT</t>
  </si>
  <si>
    <t>MINERAL WELLS</t>
  </si>
  <si>
    <t>MWL</t>
  </si>
  <si>
    <t>MWANZA</t>
  </si>
  <si>
    <t>MWZ</t>
  </si>
  <si>
    <t>MAXWELL AFB</t>
  </si>
  <si>
    <t>MXF</t>
  </si>
  <si>
    <t>MONTGOMERY</t>
  </si>
  <si>
    <t>MINNA NEW</t>
  </si>
  <si>
    <t>MXJ</t>
  </si>
  <si>
    <t>MINNA</t>
  </si>
  <si>
    <t>GENERAL RODOLFO SANCHEZ TABOADA INTERNATIONAL</t>
  </si>
  <si>
    <t>MXL</t>
  </si>
  <si>
    <t>MEXICALI</t>
  </si>
  <si>
    <t>MOROMBE</t>
  </si>
  <si>
    <t>MXM</t>
  </si>
  <si>
    <t>PLOUJEAN</t>
  </si>
  <si>
    <t>MXN</t>
  </si>
  <si>
    <t>MORLAIX</t>
  </si>
  <si>
    <t>MALPENSA</t>
  </si>
  <si>
    <t>MXP</t>
  </si>
  <si>
    <t>MILANO</t>
  </si>
  <si>
    <t>MORA</t>
  </si>
  <si>
    <t>MXX</t>
  </si>
  <si>
    <t>MALINDI</t>
  </si>
  <si>
    <t>MYD</t>
  </si>
  <si>
    <t>MAYAGUANA</t>
  </si>
  <si>
    <t>MYG</t>
  </si>
  <si>
    <t>MATSUYAMA</t>
  </si>
  <si>
    <t>MYJ</t>
  </si>
  <si>
    <t>MYRTLE BEACH INTERNATIONAL</t>
  </si>
  <si>
    <t>MYR</t>
  </si>
  <si>
    <t>MYRTLE BEACH</t>
  </si>
  <si>
    <t>MYITKYINA</t>
  </si>
  <si>
    <t>MYT</t>
  </si>
  <si>
    <t>MTWARA</t>
  </si>
  <si>
    <t>MYW</t>
  </si>
  <si>
    <t>MIRI</t>
  </si>
  <si>
    <t>MYY</t>
  </si>
  <si>
    <t>MOCIMBOA DA PRAIA</t>
  </si>
  <si>
    <t>MZB</t>
  </si>
  <si>
    <t>MITZIC</t>
  </si>
  <si>
    <t>MZC</t>
  </si>
  <si>
    <t>MAKUNG</t>
  </si>
  <si>
    <t>MZG</t>
  </si>
  <si>
    <t>MERZIFON</t>
  </si>
  <si>
    <t>MZH</t>
  </si>
  <si>
    <t>MOPTI AMBODEDJO</t>
  </si>
  <si>
    <t>MZI</t>
  </si>
  <si>
    <t>MOPTI</t>
  </si>
  <si>
    <t>LA NUBIA</t>
  </si>
  <si>
    <t>MZL</t>
  </si>
  <si>
    <t>MANIZALES</t>
  </si>
  <si>
    <t>FRESCATY</t>
  </si>
  <si>
    <t>MZM</t>
  </si>
  <si>
    <t>SIERRA MAESTRA</t>
  </si>
  <si>
    <t>MZO</t>
  </si>
  <si>
    <t>MANZANILLO</t>
  </si>
  <si>
    <t>MAZAR I SHARIF</t>
  </si>
  <si>
    <t>MZR</t>
  </si>
  <si>
    <t>MAZAR-I-SHARIF</t>
  </si>
  <si>
    <t>GENERAL RAFAEL BUELNA INTERNATIONAL</t>
  </si>
  <si>
    <t>MZT</t>
  </si>
  <si>
    <t>MAZATLAN</t>
  </si>
  <si>
    <t>MATSU</t>
  </si>
  <si>
    <t>MZW</t>
  </si>
  <si>
    <t>NAGPUR</t>
  </si>
  <si>
    <t>NAG</t>
  </si>
  <si>
    <t>KHORAT</t>
  </si>
  <si>
    <t>NAK</t>
  </si>
  <si>
    <t>NAKHON RATCHASIMA</t>
  </si>
  <si>
    <t>NADI INTERNATIONAL</t>
  </si>
  <si>
    <t>NAN</t>
  </si>
  <si>
    <t>NANDI</t>
  </si>
  <si>
    <t>CAPODICHINO</t>
  </si>
  <si>
    <t>NAP</t>
  </si>
  <si>
    <t>NAPLES</t>
  </si>
  <si>
    <t>NASSAU INTERNATIONAL</t>
  </si>
  <si>
    <t>NAS</t>
  </si>
  <si>
    <t>NASSAU</t>
  </si>
  <si>
    <t>AUGUSTO SEVERO</t>
  </si>
  <si>
    <t>NAT</t>
  </si>
  <si>
    <t>NATAL</t>
  </si>
  <si>
    <t>NAPUKA</t>
  </si>
  <si>
    <t>NAU</t>
  </si>
  <si>
    <t>NAPUKA ISLAND</t>
  </si>
  <si>
    <t>NARATHIWAT</t>
  </si>
  <si>
    <t>NAW</t>
  </si>
  <si>
    <t>BEAUFORT MCAS</t>
  </si>
  <si>
    <t>NBC</t>
  </si>
  <si>
    <t>BEAUFORT</t>
  </si>
  <si>
    <t>NEW ORLEANS NAS JRB</t>
  </si>
  <si>
    <t>NBG</t>
  </si>
  <si>
    <t>NABIRE</t>
  </si>
  <si>
    <t>NBX</t>
  </si>
  <si>
    <t>NORTH CAICOS</t>
  </si>
  <si>
    <t>NCA</t>
  </si>
  <si>
    <t>TURKS &amp; CAICOS I.</t>
  </si>
  <si>
    <t>NEW RIVER MCAS</t>
  </si>
  <si>
    <t>COTE D AZUR</t>
  </si>
  <si>
    <t>NCE</t>
  </si>
  <si>
    <t>NICE</t>
  </si>
  <si>
    <t>NEWCASTLE</t>
  </si>
  <si>
    <t>NCL</t>
  </si>
  <si>
    <t>NCS</t>
  </si>
  <si>
    <t>NUKUS</t>
  </si>
  <si>
    <t>NCU</t>
  </si>
  <si>
    <t>MEYTHET</t>
  </si>
  <si>
    <t>NCY</t>
  </si>
  <si>
    <t>ANNECY</t>
  </si>
  <si>
    <t>NOUADHIBOU</t>
  </si>
  <si>
    <t>NDB</t>
  </si>
  <si>
    <t>MANDERA</t>
  </si>
  <si>
    <t>NDE</t>
  </si>
  <si>
    <t>NDJAMENA</t>
  </si>
  <si>
    <t>NDJ</t>
  </si>
  <si>
    <t>N'DJAMENA</t>
  </si>
  <si>
    <t>NDELE</t>
  </si>
  <si>
    <t>NDL</t>
  </si>
  <si>
    <t>N'DELE</t>
  </si>
  <si>
    <t>LAKEHURST NAES</t>
  </si>
  <si>
    <t>NEL</t>
  </si>
  <si>
    <t>LAKEHURST</t>
  </si>
  <si>
    <t>FALLON NAS</t>
  </si>
  <si>
    <t>NFL</t>
  </si>
  <si>
    <t>FALLON</t>
  </si>
  <si>
    <t>LISHE</t>
  </si>
  <si>
    <t>NGB</t>
  </si>
  <si>
    <t>NINBO</t>
  </si>
  <si>
    <t>NGAOUNDERE</t>
  </si>
  <si>
    <t>NGE</t>
  </si>
  <si>
    <t>N'GAOUNDERE</t>
  </si>
  <si>
    <t>KANEOHE BAY MCAF</t>
  </si>
  <si>
    <t>NGF</t>
  </si>
  <si>
    <t>KANEOHE BAY</t>
  </si>
  <si>
    <t>NAGOYA</t>
  </si>
  <si>
    <t>NGO</t>
  </si>
  <si>
    <t>NAGASAKI</t>
  </si>
  <si>
    <t>NGS</t>
  </si>
  <si>
    <t>NORFOLK NS</t>
  </si>
  <si>
    <t>NGU</t>
  </si>
  <si>
    <t>NORFOLK</t>
  </si>
  <si>
    <t>NGIVA</t>
  </si>
  <si>
    <t>NGV</t>
  </si>
  <si>
    <t>N'GIVA</t>
  </si>
  <si>
    <t>NHA TRANG AIRPORT</t>
  </si>
  <si>
    <t>NHA</t>
  </si>
  <si>
    <t>NHATRANG</t>
  </si>
  <si>
    <t>PATUXENT RIVER NAS</t>
  </si>
  <si>
    <t>NHK</t>
  </si>
  <si>
    <t>PATUXENT RIVER</t>
  </si>
  <si>
    <t>NORTHOLT RAF</t>
  </si>
  <si>
    <t>NHT</t>
  </si>
  <si>
    <t>NORTHOLT</t>
  </si>
  <si>
    <t>NUKU HIVA</t>
  </si>
  <si>
    <t>NHV</t>
  </si>
  <si>
    <t>NICOSIA INTERNATIONAL</t>
  </si>
  <si>
    <t>NIC</t>
  </si>
  <si>
    <t>NICOSIA</t>
  </si>
  <si>
    <t>CHINA LAKE NAWS</t>
  </si>
  <si>
    <t>NID</t>
  </si>
  <si>
    <t>DIORI HAMANI</t>
  </si>
  <si>
    <t>NIM</t>
  </si>
  <si>
    <t>NIAMEY</t>
  </si>
  <si>
    <t>JACKSONVILLE NAS</t>
  </si>
  <si>
    <t>NIP</t>
  </si>
  <si>
    <t>SOUCHE</t>
  </si>
  <si>
    <t>NIT</t>
  </si>
  <si>
    <t>NIORT</t>
  </si>
  <si>
    <t>NIORO</t>
  </si>
  <si>
    <t>NIX</t>
  </si>
  <si>
    <t>NIZHNEVARTOVSK</t>
  </si>
  <si>
    <t>NJC</t>
  </si>
  <si>
    <t>EL CENTRO NAF</t>
  </si>
  <si>
    <t>NJK</t>
  </si>
  <si>
    <t>EL CENTRO</t>
  </si>
  <si>
    <t>NOUAKCHOTT</t>
  </si>
  <si>
    <t>NKC</t>
  </si>
  <si>
    <t>NOUAKSCHOTT</t>
  </si>
  <si>
    <t>LU KOU AIRPORT</t>
  </si>
  <si>
    <t>NKG</t>
  </si>
  <si>
    <t>NANJING</t>
  </si>
  <si>
    <t>CHERRY POINT MCAS</t>
  </si>
  <si>
    <t>NKT</t>
  </si>
  <si>
    <t>CHERRY POINT</t>
  </si>
  <si>
    <t>MIRAMAR MCAS</t>
  </si>
  <si>
    <t>NKX</t>
  </si>
  <si>
    <t>MIRAMAR</t>
  </si>
  <si>
    <t>NDOLA</t>
  </si>
  <si>
    <t>NLA</t>
  </si>
  <si>
    <t>LEMOORE NAS</t>
  </si>
  <si>
    <t>NLC</t>
  </si>
  <si>
    <t>LEMOORE</t>
  </si>
  <si>
    <t>QUETZALCOATL INTERNATIONAL</t>
  </si>
  <si>
    <t>NLD</t>
  </si>
  <si>
    <t>NUEVO LAREDO</t>
  </si>
  <si>
    <t>NORFOLK ISLAND INTERNATIONAL</t>
  </si>
  <si>
    <t>NLK</t>
  </si>
  <si>
    <t>NORFOLK ISLAND</t>
  </si>
  <si>
    <t>KINSHASA NDOLO</t>
  </si>
  <si>
    <t>NLO</t>
  </si>
  <si>
    <t>NELSPRUIT</t>
  </si>
  <si>
    <t>NLP</t>
  </si>
  <si>
    <t>DAMAN</t>
  </si>
  <si>
    <t>NMB</t>
  </si>
  <si>
    <t>MERIDIAN NAS</t>
  </si>
  <si>
    <t>NMM</t>
  </si>
  <si>
    <t>MERIDIAN</t>
  </si>
  <si>
    <t>KENITRA</t>
  </si>
  <si>
    <t>NNA</t>
  </si>
  <si>
    <t>KENTIRA</t>
  </si>
  <si>
    <t>WUXU</t>
  </si>
  <si>
    <t>NNG</t>
  </si>
  <si>
    <t>NANNING</t>
  </si>
  <si>
    <t>NOSARA</t>
  </si>
  <si>
    <t>NOB</t>
  </si>
  <si>
    <t>NOSARA BEACH</t>
  </si>
  <si>
    <t>CONNAUGHT</t>
  </si>
  <si>
    <t>NOC</t>
  </si>
  <si>
    <t>NOGALES INTERNATIONAL</t>
  </si>
  <si>
    <t>NOG</t>
  </si>
  <si>
    <t>NOGALES</t>
  </si>
  <si>
    <t>MACTAN INTERNATIONAL</t>
  </si>
  <si>
    <t>NOP</t>
  </si>
  <si>
    <t>MASBATE</t>
  </si>
  <si>
    <t>NOSY BE FASCENE</t>
  </si>
  <si>
    <t>NOS</t>
  </si>
  <si>
    <t>NOSY-BE</t>
  </si>
  <si>
    <t>LA TONTOUTA</t>
  </si>
  <si>
    <t>NOU</t>
  </si>
  <si>
    <t>HUAMBO</t>
  </si>
  <si>
    <t>NOV</t>
  </si>
  <si>
    <t>PORT ANGELES CGAS</t>
  </si>
  <si>
    <t>NOW</t>
  </si>
  <si>
    <t>PORT ANGELES</t>
  </si>
  <si>
    <t>PENSACOLA NAS</t>
  </si>
  <si>
    <t>NPA</t>
  </si>
  <si>
    <t>PENSACOLA</t>
  </si>
  <si>
    <t>NEW PLYMOUTH</t>
  </si>
  <si>
    <t>NPL</t>
  </si>
  <si>
    <t>MILLINGTON MUNI</t>
  </si>
  <si>
    <t>NQA</t>
  </si>
  <si>
    <t>MILLINGTON</t>
  </si>
  <si>
    <t>KINGSVILLE NAS</t>
  </si>
  <si>
    <t>NQI</t>
  </si>
  <si>
    <t>KINGSVILLE</t>
  </si>
  <si>
    <t>PRESIDENTE PERON</t>
  </si>
  <si>
    <t>NQN</t>
  </si>
  <si>
    <t>NEUQUEN</t>
  </si>
  <si>
    <t>KEY WEST NAS</t>
  </si>
  <si>
    <t>NQX</t>
  </si>
  <si>
    <t>ST MAWGAN</t>
  </si>
  <si>
    <t>NQY</t>
  </si>
  <si>
    <t>NEWQUAI</t>
  </si>
  <si>
    <t>NORDERNEY</t>
  </si>
  <si>
    <t>NRD</t>
  </si>
  <si>
    <t>KUNGSANGEN</t>
  </si>
  <si>
    <t>NRK</t>
  </si>
  <si>
    <t>NORRKOEPING</t>
  </si>
  <si>
    <t>ROOSEVELT ROADS NS</t>
  </si>
  <si>
    <t>NRR</t>
  </si>
  <si>
    <t>ROOSEVELT ROADS</t>
  </si>
  <si>
    <t>NEW TOKYO INTERNATIONAL</t>
  </si>
  <si>
    <t>NRT</t>
  </si>
  <si>
    <t>WHITING FLD NAS NORTH</t>
  </si>
  <si>
    <t>NSE</t>
  </si>
  <si>
    <t>MILTON</t>
  </si>
  <si>
    <t>NELSON</t>
  </si>
  <si>
    <t>NSN</t>
  </si>
  <si>
    <t>CHA IAN</t>
  </si>
  <si>
    <t>NST</t>
  </si>
  <si>
    <t>NAKHON SI THAMMARAT</t>
  </si>
  <si>
    <t>SIGONELLA</t>
  </si>
  <si>
    <t>NSY</t>
  </si>
  <si>
    <t>POINT MUGU NAS</t>
  </si>
  <si>
    <t>NTD</t>
  </si>
  <si>
    <t>POINT MUGU</t>
  </si>
  <si>
    <t>NANTES ATLANTIQUE</t>
  </si>
  <si>
    <t>NTE</t>
  </si>
  <si>
    <t>NANTES</t>
  </si>
  <si>
    <t>TUSTIN MCAF</t>
  </si>
  <si>
    <t>NTK</t>
  </si>
  <si>
    <t>TUSTIN</t>
  </si>
  <si>
    <t>DEL NORTE INTERNATIONAL</t>
  </si>
  <si>
    <t>NTR</t>
  </si>
  <si>
    <t>OCEANA NAS</t>
  </si>
  <si>
    <t>NTU</t>
  </si>
  <si>
    <t>OCEANA</t>
  </si>
  <si>
    <t>PILANESBERG</t>
  </si>
  <si>
    <t>NTY</t>
  </si>
  <si>
    <t>NURNBERG</t>
  </si>
  <si>
    <t>NUE</t>
  </si>
  <si>
    <t>NUERNBERG</t>
  </si>
  <si>
    <t>MOFFETT FEDERAL AFLD</t>
  </si>
  <si>
    <t>NUQ</t>
  </si>
  <si>
    <t>MOUNTAIN VIEW</t>
  </si>
  <si>
    <t>WHIDBEY ISLAND NAS</t>
  </si>
  <si>
    <t>NUW</t>
  </si>
  <si>
    <t>WHIDBEY ISLAND</t>
  </si>
  <si>
    <t>BENITO SALAS</t>
  </si>
  <si>
    <t>NVA</t>
  </si>
  <si>
    <t>NEIVA</t>
  </si>
  <si>
    <t>FOURCHAMBAULT</t>
  </si>
  <si>
    <t>NVS</t>
  </si>
  <si>
    <t>NEVERS</t>
  </si>
  <si>
    <t>NAVEGANTES ITAJAI</t>
  </si>
  <si>
    <t>NVT</t>
  </si>
  <si>
    <t>NAVEGANTES</t>
  </si>
  <si>
    <t>MOHELI BANDAR ES SALAM</t>
  </si>
  <si>
    <t>NWA</t>
  </si>
  <si>
    <t>MOHELI</t>
  </si>
  <si>
    <t>NORWICH</t>
  </si>
  <si>
    <t>NWI</t>
  </si>
  <si>
    <t>TWENTYNINE PALMS EAF</t>
  </si>
  <si>
    <t>NXP</t>
  </si>
  <si>
    <t>TWENTY NINE PALMS</t>
  </si>
  <si>
    <t>WILLOW GROVE NAS JRB</t>
  </si>
  <si>
    <t>NXX</t>
  </si>
  <si>
    <t>WILLOW GROVE</t>
  </si>
  <si>
    <t>NYERI</t>
  </si>
  <si>
    <t>NYE</t>
  </si>
  <si>
    <t>QUANTICO MCAF</t>
  </si>
  <si>
    <t>NYG</t>
  </si>
  <si>
    <t>QUANTICO</t>
  </si>
  <si>
    <t>SUNYANI</t>
  </si>
  <si>
    <t>NYI</t>
  </si>
  <si>
    <t>NANYUKI</t>
  </si>
  <si>
    <t>NYK</t>
  </si>
  <si>
    <t>SKAVSTA</t>
  </si>
  <si>
    <t>NYO</t>
  </si>
  <si>
    <t>CECIL FLD</t>
  </si>
  <si>
    <t>NZC</t>
  </si>
  <si>
    <t>NZEREKORE</t>
  </si>
  <si>
    <t>NZE</t>
  </si>
  <si>
    <t>N'ZEREKORE</t>
  </si>
  <si>
    <t>NORTH ISLAND NAS</t>
  </si>
  <si>
    <t>NZY</t>
  </si>
  <si>
    <t>SAN DIEGO</t>
  </si>
  <si>
    <t>METROPOLITAN OAKLAND INTERNATIONAL</t>
  </si>
  <si>
    <t>OAK</t>
  </si>
  <si>
    <t>OAKLAND</t>
  </si>
  <si>
    <t>OAMARU</t>
  </si>
  <si>
    <t>OAM</t>
  </si>
  <si>
    <t>XOXOCOTLAN INTERNATIONAL</t>
  </si>
  <si>
    <t>OAX</t>
  </si>
  <si>
    <t>OAXACA</t>
  </si>
  <si>
    <t>OBERPFAFFENHOFEN</t>
  </si>
  <si>
    <t>OBF</t>
  </si>
  <si>
    <t>OBIHIRO</t>
  </si>
  <si>
    <t>OBO</t>
  </si>
  <si>
    <t>VALS LANAS</t>
  </si>
  <si>
    <t>OBS</t>
  </si>
  <si>
    <t>AUBENAS-VALS-LANAS</t>
  </si>
  <si>
    <t>FRANCISCO DE ORELLANA</t>
  </si>
  <si>
    <t>OCC</t>
  </si>
  <si>
    <t>COCA</t>
  </si>
  <si>
    <t>BOSCOBEL</t>
  </si>
  <si>
    <t>OCJ</t>
  </si>
  <si>
    <t>OCHO RIOS</t>
  </si>
  <si>
    <t>AGUAS CLARAS</t>
  </si>
  <si>
    <t>OCV</t>
  </si>
  <si>
    <t>OCANA</t>
  </si>
  <si>
    <t>ODB</t>
  </si>
  <si>
    <t>ODENSE</t>
  </si>
  <si>
    <t>ODE</t>
  </si>
  <si>
    <t>ODIHAM</t>
  </si>
  <si>
    <t>ODH</t>
  </si>
  <si>
    <t>ODESA</t>
  </si>
  <si>
    <t>ODS</t>
  </si>
  <si>
    <t>ODESSA</t>
  </si>
  <si>
    <t>ORNSKOLDSVIK</t>
  </si>
  <si>
    <t>OER</t>
  </si>
  <si>
    <t>OFFUTT AFB</t>
  </si>
  <si>
    <t>OFF</t>
  </si>
  <si>
    <t>OMAHA</t>
  </si>
  <si>
    <t>KAHULUI</t>
  </si>
  <si>
    <t>OGG</t>
  </si>
  <si>
    <t>YONAGUNI</t>
  </si>
  <si>
    <t>OGN</t>
  </si>
  <si>
    <t>YONAGUNI JIMA</t>
  </si>
  <si>
    <t>OGDENSBURG INTERNATIONAL</t>
  </si>
  <si>
    <t>OGS</t>
  </si>
  <si>
    <t>OGDENSBURG</t>
  </si>
  <si>
    <t>OUARGLA</t>
  </si>
  <si>
    <t>OGX</t>
  </si>
  <si>
    <t>OHRID</t>
  </si>
  <si>
    <t>OHD</t>
  </si>
  <si>
    <t>FORMER MACEDONIA</t>
  </si>
  <si>
    <t>OSHIMA</t>
  </si>
  <si>
    <t>OIM</t>
  </si>
  <si>
    <t>OITA</t>
  </si>
  <si>
    <t>OIT</t>
  </si>
  <si>
    <t>NAHA</t>
  </si>
  <si>
    <t>OKA</t>
  </si>
  <si>
    <t>WILL ROGERS WORLD</t>
  </si>
  <si>
    <t>OKC</t>
  </si>
  <si>
    <t>OKLAHOMA CITY</t>
  </si>
  <si>
    <t>OKI</t>
  </si>
  <si>
    <t>OKI ISLAND</t>
  </si>
  <si>
    <t>OKAYAMA</t>
  </si>
  <si>
    <t>OKJ</t>
  </si>
  <si>
    <t>OKONDJA</t>
  </si>
  <si>
    <t>OKN</t>
  </si>
  <si>
    <t>YOKOTA AB</t>
  </si>
  <si>
    <t>OKO</t>
  </si>
  <si>
    <t>YOKOTA</t>
  </si>
  <si>
    <t>ORLAND</t>
  </si>
  <si>
    <t>OLA</t>
  </si>
  <si>
    <t>OLBIA COSTA SMERALDA</t>
  </si>
  <si>
    <t>OLB</t>
  </si>
  <si>
    <t>OLBIA</t>
  </si>
  <si>
    <t>OLIKTOK LRRS</t>
  </si>
  <si>
    <t>OLI</t>
  </si>
  <si>
    <t>OLIKTOK POINT</t>
  </si>
  <si>
    <t>OLS</t>
  </si>
  <si>
    <t>EPPLEY AFLD</t>
  </si>
  <si>
    <t>OMA</t>
  </si>
  <si>
    <t>OMBOUE HOPITAL</t>
  </si>
  <si>
    <t>OMB</t>
  </si>
  <si>
    <t>OMBOUE HOSPIAL</t>
  </si>
  <si>
    <t>NOME</t>
  </si>
  <si>
    <t>OME</t>
  </si>
  <si>
    <t>KING HUSSEIN</t>
  </si>
  <si>
    <t>OMF</t>
  </si>
  <si>
    <t>MAFRAQ</t>
  </si>
  <si>
    <t>MOSTAR</t>
  </si>
  <si>
    <t>OMO</t>
  </si>
  <si>
    <t>BOSNIA-HERCEGOVINA</t>
  </si>
  <si>
    <t>ORADEA</t>
  </si>
  <si>
    <t>OMR</t>
  </si>
  <si>
    <t>TSENTRALNY</t>
  </si>
  <si>
    <t>OMS</t>
  </si>
  <si>
    <t>OMSK</t>
  </si>
  <si>
    <t>ONTARIO INTERNATIONAL</t>
  </si>
  <si>
    <t>ONT</t>
  </si>
  <si>
    <t>ONTARIO</t>
  </si>
  <si>
    <t>GOLD COAST COOLANGATTA</t>
  </si>
  <si>
    <t>OOL</t>
  </si>
  <si>
    <t>COOLANGATTA</t>
  </si>
  <si>
    <t>KOPASKER</t>
  </si>
  <si>
    <t>OPA</t>
  </si>
  <si>
    <t>OPA LOCKA</t>
  </si>
  <si>
    <t>OPF</t>
  </si>
  <si>
    <t>PORTO</t>
  </si>
  <si>
    <t>OPO</t>
  </si>
  <si>
    <t>ORAN</t>
  </si>
  <si>
    <t>ORA</t>
  </si>
  <si>
    <t>OREBRO</t>
  </si>
  <si>
    <t>ORB</t>
  </si>
  <si>
    <t>CHICAGO OHARE INTERNATIONAL</t>
  </si>
  <si>
    <t>ORD</t>
  </si>
  <si>
    <t>BRICY</t>
  </si>
  <si>
    <t>ORE</t>
  </si>
  <si>
    <t>ORLEANS</t>
  </si>
  <si>
    <t>NORFOLK INTERNATIONAL</t>
  </si>
  <si>
    <t>ORF</t>
  </si>
  <si>
    <t>ZORG EN HOOP</t>
  </si>
  <si>
    <t>ORG</t>
  </si>
  <si>
    <t>PARAMARIBO</t>
  </si>
  <si>
    <t>SURINAM</t>
  </si>
  <si>
    <t>CORK</t>
  </si>
  <si>
    <t>ORK</t>
  </si>
  <si>
    <t>EXECUTIVE</t>
  </si>
  <si>
    <t>ORL</t>
  </si>
  <si>
    <t>ES SENIA</t>
  </si>
  <si>
    <t>ORN</t>
  </si>
  <si>
    <t>ORAPA</t>
  </si>
  <si>
    <t>ORP</t>
  </si>
  <si>
    <t>NORTHWAY</t>
  </si>
  <si>
    <t>ORT</t>
  </si>
  <si>
    <t>ORMARA</t>
  </si>
  <si>
    <t>ORW</t>
  </si>
  <si>
    <t>ORLY</t>
  </si>
  <si>
    <t>ORY</t>
  </si>
  <si>
    <t>FROSON</t>
  </si>
  <si>
    <t>OSD</t>
  </si>
  <si>
    <t>OSTERSUND</t>
  </si>
  <si>
    <t>OSIJEK</t>
  </si>
  <si>
    <t>OSI</t>
  </si>
  <si>
    <t>OSKARSHAMN</t>
  </si>
  <si>
    <t>OSK</t>
  </si>
  <si>
    <t>OSLO GARDERMOEN</t>
  </si>
  <si>
    <t>OSL</t>
  </si>
  <si>
    <t>OSAN AB</t>
  </si>
  <si>
    <t>OSN</t>
  </si>
  <si>
    <t>OSAN</t>
  </si>
  <si>
    <t>REDZIKOWO</t>
  </si>
  <si>
    <t>OSP</t>
  </si>
  <si>
    <t>SLUPSK</t>
  </si>
  <si>
    <t>MOSNOV</t>
  </si>
  <si>
    <t>OSR</t>
  </si>
  <si>
    <t>OSTRAVA</t>
  </si>
  <si>
    <t>OSH</t>
  </si>
  <si>
    <t>OSS</t>
  </si>
  <si>
    <t>OOSTENDE</t>
  </si>
  <si>
    <t>OST</t>
  </si>
  <si>
    <t>OSTEND</t>
  </si>
  <si>
    <t>OTOPENI</t>
  </si>
  <si>
    <t>OTP</t>
  </si>
  <si>
    <t>COTO 47</t>
  </si>
  <si>
    <t>OTR</t>
  </si>
  <si>
    <t>OTU</t>
  </si>
  <si>
    <t>RALPH WIEN MEM</t>
  </si>
  <si>
    <t>OTZ</t>
  </si>
  <si>
    <t>KOTZEBUE</t>
  </si>
  <si>
    <t>OUAGADOUGOU</t>
  </si>
  <si>
    <t>OUA</t>
  </si>
  <si>
    <t>ANGADS</t>
  </si>
  <si>
    <t>OUD</t>
  </si>
  <si>
    <t>OUJDA</t>
  </si>
  <si>
    <t>OUESSO</t>
  </si>
  <si>
    <t>OUE</t>
  </si>
  <si>
    <t>OULU</t>
  </si>
  <si>
    <t>OUL</t>
  </si>
  <si>
    <t>BATOURI</t>
  </si>
  <si>
    <t>OUR</t>
  </si>
  <si>
    <t>ASTURIAS</t>
  </si>
  <si>
    <t>OVD</t>
  </si>
  <si>
    <t>AVILES</t>
  </si>
  <si>
    <t>KIDLINGTON</t>
  </si>
  <si>
    <t>OXF</t>
  </si>
  <si>
    <t>OXFORD</t>
  </si>
  <si>
    <t>OYEM</t>
  </si>
  <si>
    <t>OYE</t>
  </si>
  <si>
    <t>MOYALE LOWER</t>
  </si>
  <si>
    <t>OYL</t>
  </si>
  <si>
    <t>MORON AB</t>
  </si>
  <si>
    <t>OZP</t>
  </si>
  <si>
    <t>SEVILLA</t>
  </si>
  <si>
    <t>OUARZAZATE</t>
  </si>
  <si>
    <t>OZZ</t>
  </si>
  <si>
    <t>BILASPUR</t>
  </si>
  <si>
    <t>PAB</t>
  </si>
  <si>
    <t>MARCOS A GELABERT INTERNATIONAL</t>
  </si>
  <si>
    <t>PAC</t>
  </si>
  <si>
    <t>PADERBORN LIPPSTADT</t>
  </si>
  <si>
    <t>PAD</t>
  </si>
  <si>
    <t>PADERBORN</t>
  </si>
  <si>
    <t>SNOHOMISH CO</t>
  </si>
  <si>
    <t>PAE</t>
  </si>
  <si>
    <t>EVERETT</t>
  </si>
  <si>
    <t>TYNDALL AFB</t>
  </si>
  <si>
    <t>PAM</t>
  </si>
  <si>
    <t>PANAMA CITY</t>
  </si>
  <si>
    <t>PATTANI</t>
  </si>
  <si>
    <t>PAN</t>
  </si>
  <si>
    <t>PORT AU PRINCE INTERNATIONAL</t>
  </si>
  <si>
    <t>PAP</t>
  </si>
  <si>
    <t>PORT-AU-PRINCE</t>
  </si>
  <si>
    <t>PALMER MUNI</t>
  </si>
  <si>
    <t>PAQ</t>
  </si>
  <si>
    <t>PALMER</t>
  </si>
  <si>
    <t>PATNA</t>
  </si>
  <si>
    <t>PAT</t>
  </si>
  <si>
    <t>PATINA</t>
  </si>
  <si>
    <t>PAULO AFONSO</t>
  </si>
  <si>
    <t>PAV</t>
  </si>
  <si>
    <t>PAULO ALFONSO</t>
  </si>
  <si>
    <t>TAJIN</t>
  </si>
  <si>
    <t>PAZ</t>
  </si>
  <si>
    <t>POZA RICO</t>
  </si>
  <si>
    <t>HERMANOS SERDAN INTERNATIONAL</t>
  </si>
  <si>
    <t>PBC</t>
  </si>
  <si>
    <t>PUEBLA</t>
  </si>
  <si>
    <t>PORBANDAR</t>
  </si>
  <si>
    <t>PBD</t>
  </si>
  <si>
    <t>GRIDER FLD</t>
  </si>
  <si>
    <t>PBF</t>
  </si>
  <si>
    <t>PINE BLUFF</t>
  </si>
  <si>
    <t>PLATTSBURGH INTERNATIONAL</t>
  </si>
  <si>
    <t>PBG</t>
  </si>
  <si>
    <t>PLATTSBURGH</t>
  </si>
  <si>
    <t>PARO</t>
  </si>
  <si>
    <t>PBH</t>
  </si>
  <si>
    <t>BHUTAN</t>
  </si>
  <si>
    <t>PALM BEACH INTERNATIONAL</t>
  </si>
  <si>
    <t>PBI</t>
  </si>
  <si>
    <t>GENERAL BARTOLOME SALOM INTERNATIONAL</t>
  </si>
  <si>
    <t>PBL</t>
  </si>
  <si>
    <t>PUERTO CABELLO</t>
  </si>
  <si>
    <t>JOHAN A PENGEL INTERNATIONAL</t>
  </si>
  <si>
    <t>PBM</t>
  </si>
  <si>
    <t>ZANDERY</t>
  </si>
  <si>
    <t>PORTO AMBOIM</t>
  </si>
  <si>
    <t>PBN</t>
  </si>
  <si>
    <t>PUTAO</t>
  </si>
  <si>
    <t>PBU</t>
  </si>
  <si>
    <t>INGENIERO JUAN GUILLERMO VILLASANA</t>
  </si>
  <si>
    <t>PCA</t>
  </si>
  <si>
    <t>PACHUCA</t>
  </si>
  <si>
    <t>PONDOK CABE</t>
  </si>
  <si>
    <t>PCB</t>
  </si>
  <si>
    <t>CAP FAP DAVID AVENZUR RENGIFO</t>
  </si>
  <si>
    <t>PCL</t>
  </si>
  <si>
    <t>PUCALLPA</t>
  </si>
  <si>
    <t>PRINCIPE</t>
  </si>
  <si>
    <t>PCP</t>
  </si>
  <si>
    <t>SAO TOME &amp; PRINCIPE</t>
  </si>
  <si>
    <t>PUERTO CARRENO</t>
  </si>
  <si>
    <t>PCR</t>
  </si>
  <si>
    <t>TABING</t>
  </si>
  <si>
    <t>PDG</t>
  </si>
  <si>
    <t>PADANG</t>
  </si>
  <si>
    <t>PONTA DELGADA</t>
  </si>
  <si>
    <t>PDL</t>
  </si>
  <si>
    <t>EL JAGUEL INTERNATIONAL</t>
  </si>
  <si>
    <t>PDP</t>
  </si>
  <si>
    <t>PUNTA DEL ESTE</t>
  </si>
  <si>
    <t>PIEDRAS NEGRAS INTERNATIONAL</t>
  </si>
  <si>
    <t>PDS</t>
  </si>
  <si>
    <t>PIEDRAS NEGRAS</t>
  </si>
  <si>
    <t>TYDEO LARRE BORGES INTERNATIONAL</t>
  </si>
  <si>
    <t>PDU</t>
  </si>
  <si>
    <t>PAYSANDU</t>
  </si>
  <si>
    <t>PLOVDIV</t>
  </si>
  <si>
    <t>PDV</t>
  </si>
  <si>
    <t>PORTLAND INTERNATIONAL</t>
  </si>
  <si>
    <t>PDX</t>
  </si>
  <si>
    <t>PORTLAND</t>
  </si>
  <si>
    <t>PARDUBICE</t>
  </si>
  <si>
    <t>PED</t>
  </si>
  <si>
    <t>BOLSHOYE SAVINO</t>
  </si>
  <si>
    <t>PEE</t>
  </si>
  <si>
    <t>PERM</t>
  </si>
  <si>
    <t>PERUGIA</t>
  </si>
  <si>
    <t>PEG</t>
  </si>
  <si>
    <t>MATECANA</t>
  </si>
  <si>
    <t>PEI</t>
  </si>
  <si>
    <t>PEREIRA</t>
  </si>
  <si>
    <t>CAPITAL</t>
  </si>
  <si>
    <t>PEK</t>
  </si>
  <si>
    <t>BEIJING</t>
  </si>
  <si>
    <t>PADRE ALDAMIZ</t>
  </si>
  <si>
    <t>PEM</t>
  </si>
  <si>
    <t>PUERTO MALDONADO</t>
  </si>
  <si>
    <t>PENANG INTERNATIONAL</t>
  </si>
  <si>
    <t>PEN</t>
  </si>
  <si>
    <t>PENANG</t>
  </si>
  <si>
    <t>PERTH INTERNATIONAL</t>
  </si>
  <si>
    <t>PER</t>
  </si>
  <si>
    <t>PELOTAS</t>
  </si>
  <si>
    <t>PET</t>
  </si>
  <si>
    <t>PUERTO LEMPIRA</t>
  </si>
  <si>
    <t>PEU</t>
  </si>
  <si>
    <t>PESHAWAR</t>
  </si>
  <si>
    <t>PEW</t>
  </si>
  <si>
    <t>PLEASANTON MUNI</t>
  </si>
  <si>
    <t>PEZ</t>
  </si>
  <si>
    <t>PENZA</t>
  </si>
  <si>
    <t>LAURO KURTZ</t>
  </si>
  <si>
    <t>PFB</t>
  </si>
  <si>
    <t>PASSO FUNDO</t>
  </si>
  <si>
    <t>PATREKSFJORDUR</t>
  </si>
  <si>
    <t>PFJ</t>
  </si>
  <si>
    <t>PAPHOS INTERNATIONAL</t>
  </si>
  <si>
    <t>PFO</t>
  </si>
  <si>
    <t>PAPHOS</t>
  </si>
  <si>
    <t>RIVESALTES</t>
  </si>
  <si>
    <t>PGF</t>
  </si>
  <si>
    <t>PERPIGNAN</t>
  </si>
  <si>
    <t>PANTNAGAR</t>
  </si>
  <si>
    <t>PGH</t>
  </si>
  <si>
    <t>NAINITAL</t>
  </si>
  <si>
    <t>CHITATO</t>
  </si>
  <si>
    <t>PGI</t>
  </si>
  <si>
    <t>DEPATI AMIR</t>
  </si>
  <si>
    <t>PGK</t>
  </si>
  <si>
    <t>PANGKAL PINANG</t>
  </si>
  <si>
    <t>BASSILLAC</t>
  </si>
  <si>
    <t>PGX</t>
  </si>
  <si>
    <t>PERIGUEUX</t>
  </si>
  <si>
    <t>PORT HARCOURT INTERNATIONAL</t>
  </si>
  <si>
    <t>PHC</t>
  </si>
  <si>
    <t>PORT HARTCOURT</t>
  </si>
  <si>
    <t>PORT HEDLAND INTERNATIONAL</t>
  </si>
  <si>
    <t>PHE</t>
  </si>
  <si>
    <t>PORT HEDLAND</t>
  </si>
  <si>
    <t>NEWPORT NEWS WILLIAMSBURG INTERNATIONAL</t>
  </si>
  <si>
    <t>PHF</t>
  </si>
  <si>
    <t>NEWPORT NEWS</t>
  </si>
  <si>
    <t>PHILADELPHIA INTERNATIONAL</t>
  </si>
  <si>
    <t>PHL</t>
  </si>
  <si>
    <t>PHILADELPHIA</t>
  </si>
  <si>
    <t>ST CLAIR CO INTERNATIONAL</t>
  </si>
  <si>
    <t>PHN</t>
  </si>
  <si>
    <t>PORT HURON</t>
  </si>
  <si>
    <t>PHITSANULOK</t>
  </si>
  <si>
    <t>PHS</t>
  </si>
  <si>
    <t>PHALABORWA</t>
  </si>
  <si>
    <t>PHW</t>
  </si>
  <si>
    <t>PHOENIX SKY HARBOR INTERNATIONAL</t>
  </si>
  <si>
    <t>PHX</t>
  </si>
  <si>
    <t>ST PETERSBURG CLEARWATER INTERNATIONAL</t>
  </si>
  <si>
    <t>PIE</t>
  </si>
  <si>
    <t>PINGTUNG SOUTH</t>
  </si>
  <si>
    <t>PIF</t>
  </si>
  <si>
    <t>PINGTUNG</t>
  </si>
  <si>
    <t>PRESTWICK</t>
  </si>
  <si>
    <t>PIK</t>
  </si>
  <si>
    <t>PISCO</t>
  </si>
  <si>
    <t>PIO</t>
  </si>
  <si>
    <t>BIARD</t>
  </si>
  <si>
    <t>PIS</t>
  </si>
  <si>
    <t>POITIERS</t>
  </si>
  <si>
    <t>PITTSBURGH INTERNATIONAL</t>
  </si>
  <si>
    <t>PIT</t>
  </si>
  <si>
    <t>PITTSBURGH (PENNSYLVA)</t>
  </si>
  <si>
    <t>CAPITAN CONCHA</t>
  </si>
  <si>
    <t>PIU</t>
  </si>
  <si>
    <t>PIURA</t>
  </si>
  <si>
    <t>PICO</t>
  </si>
  <si>
    <t>PIX</t>
  </si>
  <si>
    <t>POINT LAY LRRS</t>
  </si>
  <si>
    <t>PIZ</t>
  </si>
  <si>
    <t>POINT LAY</t>
  </si>
  <si>
    <t>PANJGUR</t>
  </si>
  <si>
    <t>PJG</t>
  </si>
  <si>
    <t>YELIZOVO</t>
  </si>
  <si>
    <t>PKC</t>
  </si>
  <si>
    <t>PETROPAVLOVSK</t>
  </si>
  <si>
    <t>ISKANDAR</t>
  </si>
  <si>
    <t>PKN</t>
  </si>
  <si>
    <t>PANGKALAN BUN</t>
  </si>
  <si>
    <t>PARAKOU</t>
  </si>
  <si>
    <t>PKO</t>
  </si>
  <si>
    <t>PUKA PUKA</t>
  </si>
  <si>
    <t>PKP</t>
  </si>
  <si>
    <t>POKHARA</t>
  </si>
  <si>
    <t>PKR</t>
  </si>
  <si>
    <t>SULTAN SYARIF KASIM II</t>
  </si>
  <si>
    <t>PKU</t>
  </si>
  <si>
    <t>PEKANBARU</t>
  </si>
  <si>
    <t>SELEBI PHIKWE</t>
  </si>
  <si>
    <t>PKW</t>
  </si>
  <si>
    <t>SELEBI-PHIKWE</t>
  </si>
  <si>
    <t>TJILIK RIWUT</t>
  </si>
  <si>
    <t>PKY</t>
  </si>
  <si>
    <t>PALANGKARAYA</t>
  </si>
  <si>
    <t>PAKSE</t>
  </si>
  <si>
    <t>PKZ</t>
  </si>
  <si>
    <t>PALA</t>
  </si>
  <si>
    <t>PLF</t>
  </si>
  <si>
    <t>PLH</t>
  </si>
  <si>
    <t>SULTAN MAHMUD BADARUDDIN II</t>
  </si>
  <si>
    <t>PLM</t>
  </si>
  <si>
    <t>PALEMBANG</t>
  </si>
  <si>
    <t>PALANGA INTERNATIONAL</t>
  </si>
  <si>
    <t>PLQ</t>
  </si>
  <si>
    <t>PALANGA</t>
  </si>
  <si>
    <t>PROVIDENCIALES</t>
  </si>
  <si>
    <t>PLS</t>
  </si>
  <si>
    <t>PAMPULHA</t>
  </si>
  <si>
    <t>PLU</t>
  </si>
  <si>
    <t>MUTIARA</t>
  </si>
  <si>
    <t>PLW</t>
  </si>
  <si>
    <t>PALU</t>
  </si>
  <si>
    <t>SEMIPALATINSK</t>
  </si>
  <si>
    <t>PLX</t>
  </si>
  <si>
    <t>SEMIPLATINSK</t>
  </si>
  <si>
    <t>PORT ELIZABETH</t>
  </si>
  <si>
    <t>PLZ</t>
  </si>
  <si>
    <t>PEMBA</t>
  </si>
  <si>
    <t>PMA</t>
  </si>
  <si>
    <t>EL TEPUAL INTERNATIONAL</t>
  </si>
  <si>
    <t>PMC</t>
  </si>
  <si>
    <t>PUERTO MONTT</t>
  </si>
  <si>
    <t>PALMDALE PROD FLT TEST INSTL AF PLT 42</t>
  </si>
  <si>
    <t>PMD</t>
  </si>
  <si>
    <t>PALMDALE</t>
  </si>
  <si>
    <t>PARMA</t>
  </si>
  <si>
    <t>PMF</t>
  </si>
  <si>
    <t>PONTA PORA</t>
  </si>
  <si>
    <t>PMG</t>
  </si>
  <si>
    <t>PALMA DE MALLORCA</t>
  </si>
  <si>
    <t>PMI</t>
  </si>
  <si>
    <t>PLATINUM</t>
  </si>
  <si>
    <t>PML</t>
  </si>
  <si>
    <t>PORT MOLLER</t>
  </si>
  <si>
    <t>BOCCADIFALCO</t>
  </si>
  <si>
    <t>PMO</t>
  </si>
  <si>
    <t>PALERMO</t>
  </si>
  <si>
    <t>PALMERSTON NORTH</t>
  </si>
  <si>
    <t>PMR</t>
  </si>
  <si>
    <t>PALMYRA</t>
  </si>
  <si>
    <t>PMS</t>
  </si>
  <si>
    <t>DEL CARIBE INTERNATIONAL GEN SANTAGO MARINO</t>
  </si>
  <si>
    <t>PMV</t>
  </si>
  <si>
    <t>PORLAMAR</t>
  </si>
  <si>
    <t>EL TEHUELCHE</t>
  </si>
  <si>
    <t>PMY</t>
  </si>
  <si>
    <t>PUERTO MADRYN</t>
  </si>
  <si>
    <t>PALMAR SUR</t>
  </si>
  <si>
    <t>PMZ</t>
  </si>
  <si>
    <t>PAMPLONA</t>
  </si>
  <si>
    <t>PNA</t>
  </si>
  <si>
    <t>PORTO NACIONAL</t>
  </si>
  <si>
    <t>PNB</t>
  </si>
  <si>
    <t>PONCA CITY MUNI</t>
  </si>
  <si>
    <t>PNC</t>
  </si>
  <si>
    <t>PONCA CITY</t>
  </si>
  <si>
    <t>NORTHEAST PHILADELPHIA</t>
  </si>
  <si>
    <t>PNE</t>
  </si>
  <si>
    <t>POCHENTONG INTERNATIONAL</t>
  </si>
  <si>
    <t>PNH</t>
  </si>
  <si>
    <t>PHNOM-PENH</t>
  </si>
  <si>
    <t>CAMBODIA</t>
  </si>
  <si>
    <t>POHNPEI INTERNATIONAL</t>
  </si>
  <si>
    <t>PNI</t>
  </si>
  <si>
    <t>POHNPEI</t>
  </si>
  <si>
    <t>SUPADIO</t>
  </si>
  <si>
    <t>PNK</t>
  </si>
  <si>
    <t>PONTIANAK</t>
  </si>
  <si>
    <t>PANTELLERIA</t>
  </si>
  <si>
    <t>PNL</t>
  </si>
  <si>
    <t>PRINCETON MUNI</t>
  </si>
  <si>
    <t>PNM</t>
  </si>
  <si>
    <t>PRINCETON</t>
  </si>
  <si>
    <t>PUNE</t>
  </si>
  <si>
    <t>PNQ</t>
  </si>
  <si>
    <t>POINTE NOIRE</t>
  </si>
  <si>
    <t>PNR</t>
  </si>
  <si>
    <t>POINTE-NOIRE</t>
  </si>
  <si>
    <t>PENSACOLA RGNL</t>
  </si>
  <si>
    <t>PNS</t>
  </si>
  <si>
    <t>PETROLINA</t>
  </si>
  <si>
    <t>PNZ</t>
  </si>
  <si>
    <t>SALGADO FILHO</t>
  </si>
  <si>
    <t>POA</t>
  </si>
  <si>
    <t>PORTO ALEGRE</t>
  </si>
  <si>
    <t>POPE AFB</t>
  </si>
  <si>
    <t>POB</t>
  </si>
  <si>
    <t>POLK AAF</t>
  </si>
  <si>
    <t>POE</t>
  </si>
  <si>
    <t>FORT POLK</t>
  </si>
  <si>
    <t>PORT GENTIL</t>
  </si>
  <si>
    <t>POG</t>
  </si>
  <si>
    <t>CAPITAN NICOLAS ROJAS</t>
  </si>
  <si>
    <t>POI</t>
  </si>
  <si>
    <t>POTOSI</t>
  </si>
  <si>
    <t>POL</t>
  </si>
  <si>
    <t>PORT MORESBY JACKSONS INTERNATIONAL</t>
  </si>
  <si>
    <t>POM</t>
  </si>
  <si>
    <t>PORT MORESBY</t>
  </si>
  <si>
    <t>POCOS DE CALDAS</t>
  </si>
  <si>
    <t>POO</t>
  </si>
  <si>
    <t>GREGORIO LUPERON INTERNATIONAL</t>
  </si>
  <si>
    <t>POP</t>
  </si>
  <si>
    <t>PUERTO PLATA</t>
  </si>
  <si>
    <t>PORI</t>
  </si>
  <si>
    <t>POR</t>
  </si>
  <si>
    <t>PIARCO</t>
  </si>
  <si>
    <t>POS</t>
  </si>
  <si>
    <t>PORT-OF-SPAIN</t>
  </si>
  <si>
    <t>TRINIDAD &amp; TOBAGO</t>
  </si>
  <si>
    <t>KEN JONES</t>
  </si>
  <si>
    <t>POT</t>
  </si>
  <si>
    <t>PORT ANTONIO</t>
  </si>
  <si>
    <t>PORTOROZ</t>
  </si>
  <si>
    <t>POW</t>
  </si>
  <si>
    <t>CORMEILLES EN VEXIN</t>
  </si>
  <si>
    <t>POX</t>
  </si>
  <si>
    <t>PONTOISE</t>
  </si>
  <si>
    <t>LAWICA</t>
  </si>
  <si>
    <t>POZ</t>
  </si>
  <si>
    <t>POZNAN</t>
  </si>
  <si>
    <t>PRESIDENTE PRUDENTE</t>
  </si>
  <si>
    <t>PPB</t>
  </si>
  <si>
    <t>PRESIDENT PRUDENTE</t>
  </si>
  <si>
    <t>PUNTA PENASCO</t>
  </si>
  <si>
    <t>PPE</t>
  </si>
  <si>
    <t>PAGO PAGO INTERNATIONAL</t>
  </si>
  <si>
    <t>PPG</t>
  </si>
  <si>
    <t>PAGO PAGO</t>
  </si>
  <si>
    <t>GUILLERMO LEON VALENCIA</t>
  </si>
  <si>
    <t>PPN</t>
  </si>
  <si>
    <t>POPAYAN</t>
  </si>
  <si>
    <t>PROSERPINE WHITSUNDAY COAST</t>
  </si>
  <si>
    <t>PPP</t>
  </si>
  <si>
    <t>PROSSERPINE</t>
  </si>
  <si>
    <t>PARAPARAUMU</t>
  </si>
  <si>
    <t>PPQ</t>
  </si>
  <si>
    <t>PUERTO PRINCESA</t>
  </si>
  <si>
    <t>PPS</t>
  </si>
  <si>
    <t>NORTHERN MAINE RGNL AT PRESQUE ISLE</t>
  </si>
  <si>
    <t>PQI</t>
  </si>
  <si>
    <t>PRESQUE ISLE</t>
  </si>
  <si>
    <t>GENERAL URQUIZA</t>
  </si>
  <si>
    <t>PRA</t>
  </si>
  <si>
    <t>PARANA</t>
  </si>
  <si>
    <t>ERNEST A LOVE FLD</t>
  </si>
  <si>
    <t>PRC</t>
  </si>
  <si>
    <t>PRESCOTT</t>
  </si>
  <si>
    <t>RUZYNE</t>
  </si>
  <si>
    <t>PRG</t>
  </si>
  <si>
    <t>PRAGUE</t>
  </si>
  <si>
    <t>PHRAE</t>
  </si>
  <si>
    <t>PRH</t>
  </si>
  <si>
    <t>PRASLIN</t>
  </si>
  <si>
    <t>PRI</t>
  </si>
  <si>
    <t>PRISTINA</t>
  </si>
  <si>
    <t>PRN</t>
  </si>
  <si>
    <t>KOSOVO</t>
  </si>
  <si>
    <t>PREROV</t>
  </si>
  <si>
    <t>PRV</t>
  </si>
  <si>
    <t>WONDERBOOM</t>
  </si>
  <si>
    <t>PRY</t>
  </si>
  <si>
    <t>PRETORIA</t>
  </si>
  <si>
    <t>PISA</t>
  </si>
  <si>
    <t>PSA</t>
  </si>
  <si>
    <t>PORT SAID</t>
  </si>
  <si>
    <t>PSD</t>
  </si>
  <si>
    <t>MERCEDITA</t>
  </si>
  <si>
    <t>PSE</t>
  </si>
  <si>
    <t>PONCE</t>
  </si>
  <si>
    <t>PASNI</t>
  </si>
  <si>
    <t>PSI</t>
  </si>
  <si>
    <t>KASIGUNCU</t>
  </si>
  <si>
    <t>PSJ</t>
  </si>
  <si>
    <t>POSO</t>
  </si>
  <si>
    <t>ANTONIO NARINO</t>
  </si>
  <si>
    <t>PSO</t>
  </si>
  <si>
    <t>PASTO</t>
  </si>
  <si>
    <t>PALM SPRINGS INTERNATIONAL</t>
  </si>
  <si>
    <t>PSP</t>
  </si>
  <si>
    <t>PALM SPRINGS</t>
  </si>
  <si>
    <t>PESCARA</t>
  </si>
  <si>
    <t>PSR</t>
  </si>
  <si>
    <t>POSADAS</t>
  </si>
  <si>
    <t>PSS</t>
  </si>
  <si>
    <t>PALACIOS MUNI</t>
  </si>
  <si>
    <t>PSX</t>
  </si>
  <si>
    <t>PALACIOS</t>
  </si>
  <si>
    <t>CAP DE AV SALVADOR OGAYA G</t>
  </si>
  <si>
    <t>PSZ</t>
  </si>
  <si>
    <t>PUERTO SUAREZ</t>
  </si>
  <si>
    <t>PIETERSBURG MUNI</t>
  </si>
  <si>
    <t>PTG</t>
  </si>
  <si>
    <t>PIETERSBURG</t>
  </si>
  <si>
    <t>LE RAIZET</t>
  </si>
  <si>
    <t>PTP</t>
  </si>
  <si>
    <t>POINTE-A-PITRE</t>
  </si>
  <si>
    <t>TOCUMEN INTERNATIONAL</t>
  </si>
  <si>
    <t>PTY</t>
  </si>
  <si>
    <t>PUEBLO MEM</t>
  </si>
  <si>
    <t>PUB</t>
  </si>
  <si>
    <t>PUEBLO MEMORIAL</t>
  </si>
  <si>
    <t>PUERTO DESEADO</t>
  </si>
  <si>
    <t>PUD</t>
  </si>
  <si>
    <t>PAU PYRENEES</t>
  </si>
  <si>
    <t>PUF</t>
  </si>
  <si>
    <t>PAU</t>
  </si>
  <si>
    <t>PUNTA CANA INTERNATIONAL</t>
  </si>
  <si>
    <t>PUJ</t>
  </si>
  <si>
    <t>PUNTA CANA</t>
  </si>
  <si>
    <t>CARLOS IBANEZ DEL CAMPO INTERNATIONAL</t>
  </si>
  <si>
    <t>PUQ</t>
  </si>
  <si>
    <t>PUNTA ARENAS</t>
  </si>
  <si>
    <t>GIMHAE INTERNATIONAL</t>
  </si>
  <si>
    <t>PUS</t>
  </si>
  <si>
    <t>KIMHAE</t>
  </si>
  <si>
    <t>TRES DE MAYO</t>
  </si>
  <si>
    <t>PUU</t>
  </si>
  <si>
    <t>PUERTO ASIS</t>
  </si>
  <si>
    <t>PULA</t>
  </si>
  <si>
    <t>PUY</t>
  </si>
  <si>
    <t>PUERTO CABEZAS</t>
  </si>
  <si>
    <t>PUZ</t>
  </si>
  <si>
    <t>EL EMBRUJO</t>
  </si>
  <si>
    <t>PVA</t>
  </si>
  <si>
    <t>PROVIDENCIA</t>
  </si>
  <si>
    <t>THEODORE FRANCIS GREEN STATE</t>
  </si>
  <si>
    <t>PVD</t>
  </si>
  <si>
    <t>PROVIDENCE</t>
  </si>
  <si>
    <t>GOVERNADOR JORGE TEIXEIRA DE OLIVEIRA</t>
  </si>
  <si>
    <t>PVH</t>
  </si>
  <si>
    <t>PORTO VELHO</t>
  </si>
  <si>
    <t>AKTIO</t>
  </si>
  <si>
    <t>PVK</t>
  </si>
  <si>
    <t>PREVEZA</t>
  </si>
  <si>
    <t>REALES TAMARINDOS</t>
  </si>
  <si>
    <t>PVO</t>
  </si>
  <si>
    <t>PORTOVIEJO</t>
  </si>
  <si>
    <t>LICENCIADO GUSTAVO DIAZ ORDAZ INTERNATIONAL</t>
  </si>
  <si>
    <t>PVR</t>
  </si>
  <si>
    <t>PUERTO VALLARTA</t>
  </si>
  <si>
    <t>PROVIDENIYA BAY</t>
  </si>
  <si>
    <t>PVS</t>
  </si>
  <si>
    <t>PORTLAND INTERNATIONAL JETPORT</t>
  </si>
  <si>
    <t>PWM</t>
  </si>
  <si>
    <t>PUERTO ESCONDIDO</t>
  </si>
  <si>
    <t>PXM</t>
  </si>
  <si>
    <t>PORTO SANTO</t>
  </si>
  <si>
    <t>PXO</t>
  </si>
  <si>
    <t>MADEIRA</t>
  </si>
  <si>
    <t>CASIQUE ARAMARE</t>
  </si>
  <si>
    <t>PYH</t>
  </si>
  <si>
    <t>PUERTO AYACUCHO</t>
  </si>
  <si>
    <t>ANDRAVIDA</t>
  </si>
  <si>
    <t>PYR</t>
  </si>
  <si>
    <t>PIETERMARITZBURG</t>
  </si>
  <si>
    <t>PZB</t>
  </si>
  <si>
    <t>ZHOB</t>
  </si>
  <si>
    <t>PZH</t>
  </si>
  <si>
    <t>GENERAL MANUEL CARLOS PIAR</t>
  </si>
  <si>
    <t>PZO</t>
  </si>
  <si>
    <t>GUAYANA</t>
  </si>
  <si>
    <t>PORT SUDAN</t>
  </si>
  <si>
    <t>PZU</t>
  </si>
  <si>
    <t>PIESTANY</t>
  </si>
  <si>
    <t>PZY</t>
  </si>
  <si>
    <t>ECH CHELIFF</t>
  </si>
  <si>
    <t>QAS</t>
  </si>
  <si>
    <t>ECH-CHELIFF</t>
  </si>
  <si>
    <t>CONINGSBY</t>
  </si>
  <si>
    <t>QCY</t>
  </si>
  <si>
    <t>HEIDELBERG AAF</t>
  </si>
  <si>
    <t>QHD</t>
  </si>
  <si>
    <t>WEVELGEM</t>
  </si>
  <si>
    <t>QKT</t>
  </si>
  <si>
    <t>KORTRIJK-VEVELGEM</t>
  </si>
  <si>
    <t>LASHAM</t>
  </si>
  <si>
    <t>QLA</t>
  </si>
  <si>
    <t>LATINA</t>
  </si>
  <si>
    <t>QLT</t>
  </si>
  <si>
    <t>SHAHID ASYAEE</t>
  </si>
  <si>
    <t>QMJ</t>
  </si>
  <si>
    <t>MASJED SOLEIMAN</t>
  </si>
  <si>
    <t>ANNEMASSE</t>
  </si>
  <si>
    <t>QNJ</t>
  </si>
  <si>
    <t>CHARNAY</t>
  </si>
  <si>
    <t>QNX</t>
  </si>
  <si>
    <t>PADOVA</t>
  </si>
  <si>
    <t>QPA</t>
  </si>
  <si>
    <t>PAYA LEBAR</t>
  </si>
  <si>
    <t>QPG</t>
  </si>
  <si>
    <t>SINGAPORE</t>
  </si>
  <si>
    <t>CAMPO FONTENELLE</t>
  </si>
  <si>
    <t>QPS</t>
  </si>
  <si>
    <t>PIRACUNUNGA</t>
  </si>
  <si>
    <t>PIACENZA</t>
  </si>
  <si>
    <t>QPZ</t>
  </si>
  <si>
    <t>INGENIERO F ESPINOZA GUTIERREZ INTERNATIONAL</t>
  </si>
  <si>
    <t>QRO</t>
  </si>
  <si>
    <t>QUERETARO</t>
  </si>
  <si>
    <t>MOSHI</t>
  </si>
  <si>
    <t>QSI</t>
  </si>
  <si>
    <t>GUSAU</t>
  </si>
  <si>
    <t>QUS</t>
  </si>
  <si>
    <t>UTTI</t>
  </si>
  <si>
    <t>QVY</t>
  </si>
  <si>
    <t>AIX LES MILLES</t>
  </si>
  <si>
    <t>QXB</t>
  </si>
  <si>
    <t>AIX-LES-MILLES</t>
  </si>
  <si>
    <t>BARBEREY</t>
  </si>
  <si>
    <t>QYR</t>
  </si>
  <si>
    <t>TROYES</t>
  </si>
  <si>
    <t>ARAR</t>
  </si>
  <si>
    <t>RAE</t>
  </si>
  <si>
    <t>RAFHA</t>
  </si>
  <si>
    <t>RAH</t>
  </si>
  <si>
    <t>FRANCISCO MENDES</t>
  </si>
  <si>
    <t>RAI</t>
  </si>
  <si>
    <t>FRANCISCO MENDEZ</t>
  </si>
  <si>
    <t>RAJKOT</t>
  </si>
  <si>
    <t>RAJ</t>
  </si>
  <si>
    <t>MENARA</t>
  </si>
  <si>
    <t>RAK</t>
  </si>
  <si>
    <t>MARRAKECH</t>
  </si>
  <si>
    <t>RIVERSIDE MUNI</t>
  </si>
  <si>
    <t>RAL</t>
  </si>
  <si>
    <t>RIVERSIDE</t>
  </si>
  <si>
    <t>LEITE LOPES</t>
  </si>
  <si>
    <t>RAO</t>
  </si>
  <si>
    <t>RIBEIRAO PRETO</t>
  </si>
  <si>
    <t>RAROTONGA INTERNATIONAL</t>
  </si>
  <si>
    <t>RAR</t>
  </si>
  <si>
    <t>AVARUA</t>
  </si>
  <si>
    <t>RASHT</t>
  </si>
  <si>
    <t>RAS</t>
  </si>
  <si>
    <t>RAWALAKOT</t>
  </si>
  <si>
    <t>RAZ</t>
  </si>
  <si>
    <t>RAWALA KOT</t>
  </si>
  <si>
    <t>SALE</t>
  </si>
  <si>
    <t>RBA</t>
  </si>
  <si>
    <t>RABAT</t>
  </si>
  <si>
    <t>ROBINSON AAF</t>
  </si>
  <si>
    <t>RBM</t>
  </si>
  <si>
    <t>ROBINSON</t>
  </si>
  <si>
    <t>RURRENABAQUE</t>
  </si>
  <si>
    <t>RBQ</t>
  </si>
  <si>
    <t>PRESIDENTE MEDICI</t>
  </si>
  <si>
    <t>RBR</t>
  </si>
  <si>
    <t>RIO BRANCO</t>
  </si>
  <si>
    <t>MARSABIT</t>
  </si>
  <si>
    <t>RBT</t>
  </si>
  <si>
    <t>ELLSWORTH AFB</t>
  </si>
  <si>
    <t>RCA</t>
  </si>
  <si>
    <t>RAPID CITY</t>
  </si>
  <si>
    <t>RICHARDS BAY</t>
  </si>
  <si>
    <t>RCB</t>
  </si>
  <si>
    <t>RICHARD'S BAY</t>
  </si>
  <si>
    <t>ALMIRANTE PADILLA</t>
  </si>
  <si>
    <t>RCH</t>
  </si>
  <si>
    <t>RIO HACHA</t>
  </si>
  <si>
    <t>RICHMOND</t>
  </si>
  <si>
    <t>RCM</t>
  </si>
  <si>
    <t>ST AGNANT</t>
  </si>
  <si>
    <t>RCO</t>
  </si>
  <si>
    <t>ROCHEFORT</t>
  </si>
  <si>
    <t>RIO CUARTO AREA DE MATERIAL</t>
  </si>
  <si>
    <t>RCU</t>
  </si>
  <si>
    <t>RIO CUARTO</t>
  </si>
  <si>
    <t>GRAND FORKS AFB</t>
  </si>
  <si>
    <t>RDR</t>
  </si>
  <si>
    <t>RED RIVER</t>
  </si>
  <si>
    <t>RALEIGH DURHAM INTERNATIONAL</t>
  </si>
  <si>
    <t>RDU</t>
  </si>
  <si>
    <t>RALEIGH-DURHAM</t>
  </si>
  <si>
    <t>MARCILLAC</t>
  </si>
  <si>
    <t>RDZ</t>
  </si>
  <si>
    <t>RODEZ</t>
  </si>
  <si>
    <t>REAO</t>
  </si>
  <si>
    <t>REA</t>
  </si>
  <si>
    <t>GUARARAPES</t>
  </si>
  <si>
    <t>REC</t>
  </si>
  <si>
    <t>RECIFE</t>
  </si>
  <si>
    <t>REGGIO CALABRIA</t>
  </si>
  <si>
    <t>REG</t>
  </si>
  <si>
    <t>ALMIRANTE ZAR</t>
  </si>
  <si>
    <t>REL</t>
  </si>
  <si>
    <t>TRELEW</t>
  </si>
  <si>
    <t>ORENBURG</t>
  </si>
  <si>
    <t>REN</t>
  </si>
  <si>
    <t>SIEM REAP</t>
  </si>
  <si>
    <t>REP</t>
  </si>
  <si>
    <t>SIEM-REAP</t>
  </si>
  <si>
    <t>RESISTENCIA</t>
  </si>
  <si>
    <t>RES</t>
  </si>
  <si>
    <t>REUS</t>
  </si>
  <si>
    <t>REU</t>
  </si>
  <si>
    <t>GENERAL LUCIO BLANCO INTERNATIONAL</t>
  </si>
  <si>
    <t>REX</t>
  </si>
  <si>
    <t>REYNOSA</t>
  </si>
  <si>
    <t>UTUROA</t>
  </si>
  <si>
    <t>RFP</t>
  </si>
  <si>
    <t>RAIATEA ISLAND</t>
  </si>
  <si>
    <t>RIO GRANDE</t>
  </si>
  <si>
    <t>RGA</t>
  </si>
  <si>
    <t>BALURGHAT</t>
  </si>
  <si>
    <t>RGH</t>
  </si>
  <si>
    <t>RANGIROA</t>
  </si>
  <si>
    <t>RGI</t>
  </si>
  <si>
    <t>RIO GALLEGOS</t>
  </si>
  <si>
    <t>RGL</t>
  </si>
  <si>
    <t>YANGON INTERNATIONAL</t>
  </si>
  <si>
    <t>RGN</t>
  </si>
  <si>
    <t>YANGON</t>
  </si>
  <si>
    <t>JAPURA</t>
  </si>
  <si>
    <t>RGT</t>
  </si>
  <si>
    <t>RENGAT</t>
  </si>
  <si>
    <t>CHAMPAGNE</t>
  </si>
  <si>
    <t>RHE</t>
  </si>
  <si>
    <t>REIMS</t>
  </si>
  <si>
    <t>DIAGORAS</t>
  </si>
  <si>
    <t>RHO</t>
  </si>
  <si>
    <t>RHODOS</t>
  </si>
  <si>
    <t>CAP DE AV SELIN ZEITUN LOPEZ</t>
  </si>
  <si>
    <t>RIB</t>
  </si>
  <si>
    <t>RIBERALTA</t>
  </si>
  <si>
    <t>RICHMOND INTERNATIONAL</t>
  </si>
  <si>
    <t>RIC</t>
  </si>
  <si>
    <t>RIG</t>
  </si>
  <si>
    <t>RISHIRI</t>
  </si>
  <si>
    <t>RIS</t>
  </si>
  <si>
    <t>RISHIRI ISLAND</t>
  </si>
  <si>
    <t>RANCHO MURIETA</t>
  </si>
  <si>
    <t>RIU</t>
  </si>
  <si>
    <t>MARCH ARB</t>
  </si>
  <si>
    <t>RIV</t>
  </si>
  <si>
    <t>RIGA INTERNATIONAL</t>
  </si>
  <si>
    <t>RIX</t>
  </si>
  <si>
    <t>RIGA</t>
  </si>
  <si>
    <t>RAJAHMUNDRY</t>
  </si>
  <si>
    <t>RJA</t>
  </si>
  <si>
    <t>RAJSHAHI</t>
  </si>
  <si>
    <t>RJH</t>
  </si>
  <si>
    <t>RIJEKA</t>
  </si>
  <si>
    <t>RJK</t>
  </si>
  <si>
    <t>ROSKILDE</t>
  </si>
  <si>
    <t>RKE</t>
  </si>
  <si>
    <t>RAS AL KHAIMAH INTERNATIONAL</t>
  </si>
  <si>
    <t>RKT</t>
  </si>
  <si>
    <t>RAS AL KHAIMAH</t>
  </si>
  <si>
    <t>REYKJAVIK</t>
  </si>
  <si>
    <t>RKV</t>
  </si>
  <si>
    <t>LAAGE</t>
  </si>
  <si>
    <t>RLG</t>
  </si>
  <si>
    <t>GRIFFISS AIRPARK</t>
  </si>
  <si>
    <t>RME</t>
  </si>
  <si>
    <t>RIMINI</t>
  </si>
  <si>
    <t>RMI</t>
  </si>
  <si>
    <t>COLOMBO RATMALANA</t>
  </si>
  <si>
    <t>RML</t>
  </si>
  <si>
    <t>RAMSTEIN AB</t>
  </si>
  <si>
    <t>RMS</t>
  </si>
  <si>
    <t>RAMSTEIN</t>
  </si>
  <si>
    <t>RONNEBY</t>
  </si>
  <si>
    <t>RNB</t>
  </si>
  <si>
    <t>RANDOLPH AFB</t>
  </si>
  <si>
    <t>RND</t>
  </si>
  <si>
    <t>SAN ANTONIO</t>
  </si>
  <si>
    <t>RENAISON</t>
  </si>
  <si>
    <t>RNE</t>
  </si>
  <si>
    <t>ROANNE</t>
  </si>
  <si>
    <t>YORON</t>
  </si>
  <si>
    <t>RNJ</t>
  </si>
  <si>
    <t>BORNHOLM RONNE</t>
  </si>
  <si>
    <t>RNN</t>
  </si>
  <si>
    <t>RONNE</t>
  </si>
  <si>
    <t>RENO TAHOE INTERNATIONAL</t>
  </si>
  <si>
    <t>RNO</t>
  </si>
  <si>
    <t>RENO</t>
  </si>
  <si>
    <t>ST JACQUES</t>
  </si>
  <si>
    <t>RNS</t>
  </si>
  <si>
    <t>RENNES</t>
  </si>
  <si>
    <t>MONROVIA ROBERTS INTERNATIONAL</t>
  </si>
  <si>
    <t>ROB</t>
  </si>
  <si>
    <t>GREATER ROCHESTER INTERNATIONAL</t>
  </si>
  <si>
    <t>ROC</t>
  </si>
  <si>
    <t>ROCHESTER</t>
  </si>
  <si>
    <t>ROCKHAMPTON</t>
  </si>
  <si>
    <t>ROK</t>
  </si>
  <si>
    <t>ROTA INTERNATIONAL</t>
  </si>
  <si>
    <t>ROP</t>
  </si>
  <si>
    <t>ROTA</t>
  </si>
  <si>
    <t>BABELTHUAP</t>
  </si>
  <si>
    <t>ROR</t>
  </si>
  <si>
    <t>PALAU ISLAND</t>
  </si>
  <si>
    <t>ROSARIO</t>
  </si>
  <si>
    <t>ROS</t>
  </si>
  <si>
    <t>ROTORUA</t>
  </si>
  <si>
    <t>ROT</t>
  </si>
  <si>
    <t>ROSTOV NA DONU</t>
  </si>
  <si>
    <t>ROV</t>
  </si>
  <si>
    <t>ROSTOV</t>
  </si>
  <si>
    <t>ROSWELL INDUSTRIAL AIR CENTER</t>
  </si>
  <si>
    <t>ROW</t>
  </si>
  <si>
    <t>ROSWELL</t>
  </si>
  <si>
    <t>MAHANAIM I BEN YAAKOV</t>
  </si>
  <si>
    <t>RPN</t>
  </si>
  <si>
    <t>ROSH PINA</t>
  </si>
  <si>
    <t>RAIPUR</t>
  </si>
  <si>
    <t>RPR</t>
  </si>
  <si>
    <t>PLAINE CORAIL</t>
  </si>
  <si>
    <t>RRG</t>
  </si>
  <si>
    <t>RODRIGUES ISLAND</t>
  </si>
  <si>
    <t>ROURKELA</t>
  </si>
  <si>
    <t>RRK</t>
  </si>
  <si>
    <t>ROEROS</t>
  </si>
  <si>
    <t>RRS</t>
  </si>
  <si>
    <t>ROROS</t>
  </si>
  <si>
    <t>SANTA ROSA</t>
  </si>
  <si>
    <t>RSA</t>
  </si>
  <si>
    <t>ROCK SOUND</t>
  </si>
  <si>
    <t>RSD</t>
  </si>
  <si>
    <t>YEOSU</t>
  </si>
  <si>
    <t>RSU</t>
  </si>
  <si>
    <t>SOUTHWEST FLORIDA INTERNATIONAL</t>
  </si>
  <si>
    <t>RSW</t>
  </si>
  <si>
    <t>ROATAN</t>
  </si>
  <si>
    <t>RTB</t>
  </si>
  <si>
    <t>SATAR TACIK</t>
  </si>
  <si>
    <t>RTG</t>
  </si>
  <si>
    <t>RUTENG</t>
  </si>
  <si>
    <t>ROTTERDAM</t>
  </si>
  <si>
    <t>RTM</t>
  </si>
  <si>
    <t>KING KHALED INTERNATIONAL</t>
  </si>
  <si>
    <t>RUH</t>
  </si>
  <si>
    <t>RIYADH</t>
  </si>
  <si>
    <t>ST DENIS GILLOT</t>
  </si>
  <si>
    <t>RUN</t>
  </si>
  <si>
    <t>ST.-DENIS</t>
  </si>
  <si>
    <t>REUNION ISLAND</t>
  </si>
  <si>
    <t>RURUTU</t>
  </si>
  <si>
    <t>RUR</t>
  </si>
  <si>
    <t>FARAFANGANA</t>
  </si>
  <si>
    <t>RVA</t>
  </si>
  <si>
    <t>LOS COLONIZADORES</t>
  </si>
  <si>
    <t>RVE</t>
  </si>
  <si>
    <t>SARAVENA</t>
  </si>
  <si>
    <t>ROVANIEMI</t>
  </si>
  <si>
    <t>RVN</t>
  </si>
  <si>
    <t>RIVERA INTERNATIONAL</t>
  </si>
  <si>
    <t>RVY</t>
  </si>
  <si>
    <t>RIVERA</t>
  </si>
  <si>
    <t>SHAIKH ZAYED</t>
  </si>
  <si>
    <t>RYK</t>
  </si>
  <si>
    <t>RAHIM YAR KHAN</t>
  </si>
  <si>
    <t>MEDIS</t>
  </si>
  <si>
    <t>RYN</t>
  </si>
  <si>
    <t>ROYAN</t>
  </si>
  <si>
    <t>EL TURBIO</t>
  </si>
  <si>
    <t>RYO</t>
  </si>
  <si>
    <t>RIO TURBIO</t>
  </si>
  <si>
    <t>SANTA CRUZ</t>
  </si>
  <si>
    <t>RZA</t>
  </si>
  <si>
    <t>JASIONKA</t>
  </si>
  <si>
    <t>RZE</t>
  </si>
  <si>
    <t>RZESZOW</t>
  </si>
  <si>
    <t>RAMSAR</t>
  </si>
  <si>
    <t>RZR</t>
  </si>
  <si>
    <t>SACRAMENTO EXECUTIVE</t>
  </si>
  <si>
    <t>SAC</t>
  </si>
  <si>
    <t>SANTA FE MUNI</t>
  </si>
  <si>
    <t>SAF</t>
  </si>
  <si>
    <t>SANTA FE</t>
  </si>
  <si>
    <t>EL SALVADOR INTERNATIONAL</t>
  </si>
  <si>
    <t>SAL</t>
  </si>
  <si>
    <t>SAN SALVADOR</t>
  </si>
  <si>
    <t>EL SALVADOR</t>
  </si>
  <si>
    <t>SAN DIEGO INTERNATIONAL LINDBERGH FLD</t>
  </si>
  <si>
    <t>SAN</t>
  </si>
  <si>
    <t>LA MESA INTERNATIONAL</t>
  </si>
  <si>
    <t>SAP</t>
  </si>
  <si>
    <t>SAN PEDRO SULA</t>
  </si>
  <si>
    <t>SAN ANDROS</t>
  </si>
  <si>
    <t>SAQ</t>
  </si>
  <si>
    <t>SAN ANTONIO INTERNATIONAL</t>
  </si>
  <si>
    <t>SAT</t>
  </si>
  <si>
    <t>SAVANNAH HILTON HEAD INTERNATIONAL</t>
  </si>
  <si>
    <t>SAV</t>
  </si>
  <si>
    <t>SAVANNAH</t>
  </si>
  <si>
    <t>AMPUGNANO</t>
  </si>
  <si>
    <t>SAY</t>
  </si>
  <si>
    <t>SIENA</t>
  </si>
  <si>
    <t>MAIMUN SALEH</t>
  </si>
  <si>
    <t>SBG</t>
  </si>
  <si>
    <t>SABANG</t>
  </si>
  <si>
    <t>GUSTAVIA/ST.BARTHEL</t>
  </si>
  <si>
    <t>SBH</t>
  </si>
  <si>
    <t>ST.-BARTHELEMY</t>
  </si>
  <si>
    <t>ARMOR</t>
  </si>
  <si>
    <t>SBK</t>
  </si>
  <si>
    <t>ST.-BRIEUC ARMOR</t>
  </si>
  <si>
    <t>EMANUEL CO</t>
  </si>
  <si>
    <t>SBO</t>
  </si>
  <si>
    <t>SANTA BARBARA</t>
  </si>
  <si>
    <t>SPRINGBOK</t>
  </si>
  <si>
    <t>SBU</t>
  </si>
  <si>
    <t>SIBU</t>
  </si>
  <si>
    <t>SBW</t>
  </si>
  <si>
    <t>SALISBURY OCEAN CITY WICOMICO RGNL</t>
  </si>
  <si>
    <t>SBY</t>
  </si>
  <si>
    <t>SALISBURY</t>
  </si>
  <si>
    <t>SIBIU</t>
  </si>
  <si>
    <t>SBZ</t>
  </si>
  <si>
    <t>DEADHORSE</t>
  </si>
  <si>
    <t>SCC</t>
  </si>
  <si>
    <t>STOCKTON METROPOLITAN</t>
  </si>
  <si>
    <t>SCK</t>
  </si>
  <si>
    <t>STOCKTON</t>
  </si>
  <si>
    <t>ARTURO MERINO BENITEZ INTERNATIONAL</t>
  </si>
  <si>
    <t>SCL</t>
  </si>
  <si>
    <t>SANTIAGO</t>
  </si>
  <si>
    <t>SAARBRUCKEN</t>
  </si>
  <si>
    <t>SCN</t>
  </si>
  <si>
    <t>SAARBRUECKEN</t>
  </si>
  <si>
    <t>SCQ</t>
  </si>
  <si>
    <t>ANTONIO MACEO INTERNATIONAL</t>
  </si>
  <si>
    <t>SCU</t>
  </si>
  <si>
    <t>SANTIAGO DE CUBA</t>
  </si>
  <si>
    <t>SALCEA</t>
  </si>
  <si>
    <t>SCV</t>
  </si>
  <si>
    <t>SUCEAVA</t>
  </si>
  <si>
    <t>SYKTYVKAR</t>
  </si>
  <si>
    <t>SCW</t>
  </si>
  <si>
    <t>SADDAM INTERNATIONAL</t>
  </si>
  <si>
    <t>SDA</t>
  </si>
  <si>
    <t>BAGHDAD</t>
  </si>
  <si>
    <t>SANTIAGO DEL ESTERO</t>
  </si>
  <si>
    <t>SDE</t>
  </si>
  <si>
    <t>SANANDAJ</t>
  </si>
  <si>
    <t>SDG</t>
  </si>
  <si>
    <t>SENDAI</t>
  </si>
  <si>
    <t>SDJ</t>
  </si>
  <si>
    <t>SUNDSVALL HARNOSAND</t>
  </si>
  <si>
    <t>SDL</t>
  </si>
  <si>
    <t>SUNDSVALL</t>
  </si>
  <si>
    <t>LAS AMERICAS INTERNATIONAL</t>
  </si>
  <si>
    <t>SDQ</t>
  </si>
  <si>
    <t>SANTANDER</t>
  </si>
  <si>
    <t>SDR</t>
  </si>
  <si>
    <t>SAIDU SHARIF</t>
  </si>
  <si>
    <t>SDT</t>
  </si>
  <si>
    <t>SANTOS DUMONT</t>
  </si>
  <si>
    <t>SDU</t>
  </si>
  <si>
    <t>SDE DOV</t>
  </si>
  <si>
    <t>SDV</t>
  </si>
  <si>
    <t>TEL-AVIV</t>
  </si>
  <si>
    <t>SCATSTA</t>
  </si>
  <si>
    <t>SDZ</t>
  </si>
  <si>
    <t>SEATTLE TACOMA INTERNATIONAL</t>
  </si>
  <si>
    <t>SEA</t>
  </si>
  <si>
    <t>SEBHA</t>
  </si>
  <si>
    <t>SEB</t>
  </si>
  <si>
    <t>CRAIG FLD</t>
  </si>
  <si>
    <t>SEM</t>
  </si>
  <si>
    <t>SELMA</t>
  </si>
  <si>
    <t>SOUTHEND</t>
  </si>
  <si>
    <t>SEN</t>
  </si>
  <si>
    <t>SELIBADY</t>
  </si>
  <si>
    <t>SEY</t>
  </si>
  <si>
    <t>SELIBABI</t>
  </si>
  <si>
    <t>SEYCHELLES INTERNATIONAL</t>
  </si>
  <si>
    <t>SEZ</t>
  </si>
  <si>
    <t>MAHE</t>
  </si>
  <si>
    <t>THYNA</t>
  </si>
  <si>
    <t>SFA</t>
  </si>
  <si>
    <t>SFAX</t>
  </si>
  <si>
    <t>SAN FERNANDO DE APURE</t>
  </si>
  <si>
    <t>SFD</t>
  </si>
  <si>
    <t>FELTS FLD</t>
  </si>
  <si>
    <t>SFF</t>
  </si>
  <si>
    <t>GRAND CASE</t>
  </si>
  <si>
    <t>SFG</t>
  </si>
  <si>
    <t>ST. MARTIN</t>
  </si>
  <si>
    <t>SUB TENIENTE NESTOR ARIAS</t>
  </si>
  <si>
    <t>SFH</t>
  </si>
  <si>
    <t>SAN FELIPE</t>
  </si>
  <si>
    <t>KANGERLUSSUAQ SONDRE STROMFJORD</t>
  </si>
  <si>
    <t>SFJ</t>
  </si>
  <si>
    <t>SONDRESTROM</t>
  </si>
  <si>
    <t>SAUCE VIEJO</t>
  </si>
  <si>
    <t>SFN</t>
  </si>
  <si>
    <t>SAN FRANCISCO INTERNATIONAL</t>
  </si>
  <si>
    <t>SFO</t>
  </si>
  <si>
    <t>SAN FRANCISCO</t>
  </si>
  <si>
    <t>SKELLEFTEA</t>
  </si>
  <si>
    <t>SFT</t>
  </si>
  <si>
    <t>NORTH CENTRAL STATE</t>
  </si>
  <si>
    <t>SFZ</t>
  </si>
  <si>
    <t>SMITHFIELD</t>
  </si>
  <si>
    <t>SURGUT</t>
  </si>
  <si>
    <t>SGC</t>
  </si>
  <si>
    <t>SONDERBORG</t>
  </si>
  <si>
    <t>SGD</t>
  </si>
  <si>
    <t>SOENDERBORG</t>
  </si>
  <si>
    <t>TANSONNHAT INTERNATIONAL</t>
  </si>
  <si>
    <t>SGN</t>
  </si>
  <si>
    <t>HO CHI MINH CITY</t>
  </si>
  <si>
    <t>SKAGWAY</t>
  </si>
  <si>
    <t>SGY</t>
  </si>
  <si>
    <t>HONGQIAO INTERNATIONAL</t>
  </si>
  <si>
    <t>SHA</t>
  </si>
  <si>
    <t>SHANGHAI</t>
  </si>
  <si>
    <t>NAKASHIBETSU</t>
  </si>
  <si>
    <t>SHB</t>
  </si>
  <si>
    <t>SHIMOJISHIMA</t>
  </si>
  <si>
    <t>SHI</t>
  </si>
  <si>
    <t>SHARJAH INTERNATIONAL</t>
  </si>
  <si>
    <t>SHJ</t>
  </si>
  <si>
    <t>SHARJAH</t>
  </si>
  <si>
    <t>NANKI SHIRAHAMA</t>
  </si>
  <si>
    <t>SHM</t>
  </si>
  <si>
    <t>NANKI-SHIRAHAMA</t>
  </si>
  <si>
    <t>SOKCHO</t>
  </si>
  <si>
    <t>SHO</t>
  </si>
  <si>
    <t>SOKCH'O</t>
  </si>
  <si>
    <t>SHREVEPORT RGNL</t>
  </si>
  <si>
    <t>SHV</t>
  </si>
  <si>
    <t>SHARURAH</t>
  </si>
  <si>
    <t>SHW</t>
  </si>
  <si>
    <t>AMILCAR CABRAL INTERNATIONAL</t>
  </si>
  <si>
    <t>SID</t>
  </si>
  <si>
    <t>AMILCAR CABRAL</t>
  </si>
  <si>
    <t>SIMARA</t>
  </si>
  <si>
    <t>SIF</t>
  </si>
  <si>
    <t>FERNANDO LUIS RIBAS DOMINICCI</t>
  </si>
  <si>
    <t>SIG</t>
  </si>
  <si>
    <t>SAN JUAN</t>
  </si>
  <si>
    <t>SIDI IFNI</t>
  </si>
  <si>
    <t>SII</t>
  </si>
  <si>
    <t>SIDI IFINI</t>
  </si>
  <si>
    <t>SIGLUFJORDHUR</t>
  </si>
  <si>
    <t>SIJ</t>
  </si>
  <si>
    <t>SIGLUFJORDUR</t>
  </si>
  <si>
    <t>SINGAPORE CHANGI</t>
  </si>
  <si>
    <t>SIN</t>
  </si>
  <si>
    <t>SIMFEROPOL</t>
  </si>
  <si>
    <t>SIP</t>
  </si>
  <si>
    <t>DABO</t>
  </si>
  <si>
    <t>SIQ</t>
  </si>
  <si>
    <t>SINGKEP</t>
  </si>
  <si>
    <t>SION</t>
  </si>
  <si>
    <t>SIR</t>
  </si>
  <si>
    <t>SISHEN</t>
  </si>
  <si>
    <t>SIS</t>
  </si>
  <si>
    <t>SITKA ROCKY GUTIERREZ</t>
  </si>
  <si>
    <t>SIT</t>
  </si>
  <si>
    <t>SITKA</t>
  </si>
  <si>
    <t>SAN JOAQUIN</t>
  </si>
  <si>
    <t>SJB</t>
  </si>
  <si>
    <t>NORMAN Y MINETA SAN JOSE INTERNATIONAL</t>
  </si>
  <si>
    <t>SJC</t>
  </si>
  <si>
    <t>SAN JOSE</t>
  </si>
  <si>
    <t>LOS CABOS INTERNATIONAL</t>
  </si>
  <si>
    <t>SJD</t>
  </si>
  <si>
    <t>SAN JOSE DEL CABO</t>
  </si>
  <si>
    <t>JORGE E GONZALEZ TORRES</t>
  </si>
  <si>
    <t>SJE</t>
  </si>
  <si>
    <t>SAN JOSE DEL GUAVIARE</t>
  </si>
  <si>
    <t>ANTIQUE</t>
  </si>
  <si>
    <t>SJI</t>
  </si>
  <si>
    <t>SARAJEVO</t>
  </si>
  <si>
    <t>SJJ</t>
  </si>
  <si>
    <t>SAO JOSE DOS CAMPOS</t>
  </si>
  <si>
    <t>SJK</t>
  </si>
  <si>
    <t>JUAN SANTAMARIA INTERNATIONAL</t>
  </si>
  <si>
    <t>SJO</t>
  </si>
  <si>
    <t>SAO JOSE DO RIO PRETO</t>
  </si>
  <si>
    <t>SJP</t>
  </si>
  <si>
    <t>SAN ANGELO RGNL MATHIS FLD</t>
  </si>
  <si>
    <t>SJT</t>
  </si>
  <si>
    <t>SAN ANGELO</t>
  </si>
  <si>
    <t>LUIS MUNOZ MARIN INTERNATIONAL</t>
  </si>
  <si>
    <t>SJU</t>
  </si>
  <si>
    <t>SAO JORGE</t>
  </si>
  <si>
    <t>SJZ</t>
  </si>
  <si>
    <t>SAO JORGE ISLAND</t>
  </si>
  <si>
    <t>FAIRCHILD AFB</t>
  </si>
  <si>
    <t>SKA</t>
  </si>
  <si>
    <t>ROBERT L BRADSHAW</t>
  </si>
  <si>
    <t>SKB</t>
  </si>
  <si>
    <t>BASSE TERRE</t>
  </si>
  <si>
    <t>ST. KITTS &amp; NEVIS</t>
  </si>
  <si>
    <t>SAMARKAND</t>
  </si>
  <si>
    <t>SKD</t>
  </si>
  <si>
    <t>SKIEN GEITERYGGEN</t>
  </si>
  <si>
    <t>SKE</t>
  </si>
  <si>
    <t>SKIEN</t>
  </si>
  <si>
    <t>LACKLAND AFB KELLY FLD ANNEX</t>
  </si>
  <si>
    <t>SKF</t>
  </si>
  <si>
    <t>MAKEDONIA</t>
  </si>
  <si>
    <t>SKG</t>
  </si>
  <si>
    <t>THESSALONIKI</t>
  </si>
  <si>
    <t>SADIQ ABUBAKAR III INTERNATIONAL</t>
  </si>
  <si>
    <t>SKO</t>
  </si>
  <si>
    <t>SOKOTO</t>
  </si>
  <si>
    <t>SKOPJE</t>
  </si>
  <si>
    <t>SKP</t>
  </si>
  <si>
    <t>SKRYDSTRUP</t>
  </si>
  <si>
    <t>SKS</t>
  </si>
  <si>
    <t>SKYROS</t>
  </si>
  <si>
    <t>SKU</t>
  </si>
  <si>
    <t>SKIROS</t>
  </si>
  <si>
    <t>ST CATHERINE INTERNATIONAL</t>
  </si>
  <si>
    <t>SKV</t>
  </si>
  <si>
    <t>ST. CATHERINE</t>
  </si>
  <si>
    <t>GRIFFING SANDUSKY</t>
  </si>
  <si>
    <t>SKY</t>
  </si>
  <si>
    <t>SANDUSKY</t>
  </si>
  <si>
    <t>SUKKUR</t>
  </si>
  <si>
    <t>SKZ</t>
  </si>
  <si>
    <t>SALTA</t>
  </si>
  <si>
    <t>SLA</t>
  </si>
  <si>
    <t>SALT LAKE CITY INTERNATIONAL</t>
  </si>
  <si>
    <t>SLC</t>
  </si>
  <si>
    <t>SALT LAKE CITY</t>
  </si>
  <si>
    <t>SLIAC</t>
  </si>
  <si>
    <t>SLD</t>
  </si>
  <si>
    <t>SULAYEL</t>
  </si>
  <si>
    <t>SLF</t>
  </si>
  <si>
    <t>SALALAH</t>
  </si>
  <si>
    <t>SLL</t>
  </si>
  <si>
    <t>SALAMANCA</t>
  </si>
  <si>
    <t>SLM</t>
  </si>
  <si>
    <t>PONCIANO ARRIAGA INTERNATIONAL</t>
  </si>
  <si>
    <t>SLP</t>
  </si>
  <si>
    <t>SAN LUIS POTOSI</t>
  </si>
  <si>
    <t>GEORGE F L CHARLES</t>
  </si>
  <si>
    <t>SLU</t>
  </si>
  <si>
    <t>CASTRIES</t>
  </si>
  <si>
    <t>ST. LUCIA ISLAND</t>
  </si>
  <si>
    <t>PLAN DE GUADALUPE INTERNATIONAL</t>
  </si>
  <si>
    <t>SLW</t>
  </si>
  <si>
    <t>SALTILLO</t>
  </si>
  <si>
    <t>MARECHAL CUNHA MACHADO</t>
  </si>
  <si>
    <t>SLZ</t>
  </si>
  <si>
    <t>SAO LUIS</t>
  </si>
  <si>
    <t>SMA</t>
  </si>
  <si>
    <t>SANTA MARIA (ISLAND)</t>
  </si>
  <si>
    <t>SACRAMENTO INTERNATIONAL</t>
  </si>
  <si>
    <t>SMF</t>
  </si>
  <si>
    <t>SAMOS</t>
  </si>
  <si>
    <t>SMI</t>
  </si>
  <si>
    <t>STELLA MARIS</t>
  </si>
  <si>
    <t>SML</t>
  </si>
  <si>
    <t>SIMON BOLIVAR</t>
  </si>
  <si>
    <t>SMR</t>
  </si>
  <si>
    <t>SANTA MARTA</t>
  </si>
  <si>
    <t>SAINTE MARIE</t>
  </si>
  <si>
    <t>SMS</t>
  </si>
  <si>
    <t>SAMEDAN</t>
  </si>
  <si>
    <t>SMV</t>
  </si>
  <si>
    <t>JOHN WAYNE ARPT ORANGE CO</t>
  </si>
  <si>
    <t>SNA</t>
  </si>
  <si>
    <t>SANTA ANA</t>
  </si>
  <si>
    <t>GENERAL ULPIANO PAEZ</t>
  </si>
  <si>
    <t>SNC</t>
  </si>
  <si>
    <t>SALINAS</t>
  </si>
  <si>
    <t>PREGUICA</t>
  </si>
  <si>
    <t>SNE</t>
  </si>
  <si>
    <t>SAO NOCOLAU ISLAND</t>
  </si>
  <si>
    <t>SHANNON</t>
  </si>
  <si>
    <t>SNN</t>
  </si>
  <si>
    <t>SAKON NAKHON</t>
  </si>
  <si>
    <t>SNO</t>
  </si>
  <si>
    <t>ST PAUL ISLAND</t>
  </si>
  <si>
    <t>SNP</t>
  </si>
  <si>
    <t>ST. PAUL ISLAND</t>
  </si>
  <si>
    <t>MONTOIR</t>
  </si>
  <si>
    <t>SNR</t>
  </si>
  <si>
    <t>ST.-NAZAIRE</t>
  </si>
  <si>
    <t>ABEL SANTAMARIA</t>
  </si>
  <si>
    <t>SNU</t>
  </si>
  <si>
    <t>SANTA CLARA</t>
  </si>
  <si>
    <t>THANDWE</t>
  </si>
  <si>
    <t>SNW</t>
  </si>
  <si>
    <t>ADI SUMARMO WIRYOKUSUMO</t>
  </si>
  <si>
    <t>SOC</t>
  </si>
  <si>
    <t>SOLO CITY</t>
  </si>
  <si>
    <t>SOFIA</t>
  </si>
  <si>
    <t>SOF</t>
  </si>
  <si>
    <t>SOGNDAL HAUKASEN</t>
  </si>
  <si>
    <t>SOG</t>
  </si>
  <si>
    <t>SOGNDAL</t>
  </si>
  <si>
    <t>SORKJOSEN</t>
  </si>
  <si>
    <t>SOJ</t>
  </si>
  <si>
    <t>SAN TOME</t>
  </si>
  <si>
    <t>SOM</t>
  </si>
  <si>
    <t>JEFMAN</t>
  </si>
  <si>
    <t>SOQ</t>
  </si>
  <si>
    <t>SORONG</t>
  </si>
  <si>
    <t>SODANKYLA</t>
  </si>
  <si>
    <t>SOT</t>
  </si>
  <si>
    <t>SOUTHAMPTON</t>
  </si>
  <si>
    <t>SOU</t>
  </si>
  <si>
    <t>SOLENZARA</t>
  </si>
  <si>
    <t>SOZ</t>
  </si>
  <si>
    <t>SCAPPOOSE INDUSTRIAL AIRPARK</t>
  </si>
  <si>
    <t>SPB</t>
  </si>
  <si>
    <t>LA PALMA</t>
  </si>
  <si>
    <t>SPC</t>
  </si>
  <si>
    <t>SANTA CRUZ DE LA PALMA</t>
  </si>
  <si>
    <t>SAIDPUR</t>
  </si>
  <si>
    <t>SPD</t>
  </si>
  <si>
    <t>ALBERT WHITTED</t>
  </si>
  <si>
    <t>SPG</t>
  </si>
  <si>
    <t>CHITOSE</t>
  </si>
  <si>
    <t>SPK</t>
  </si>
  <si>
    <t>SPANGDAHLEM AB</t>
  </si>
  <si>
    <t>SPM</t>
  </si>
  <si>
    <t>SPANGDAHLEM</t>
  </si>
  <si>
    <t>SAIPAN INTERNATIONAL</t>
  </si>
  <si>
    <t>SPN</t>
  </si>
  <si>
    <t>SAIPAN</t>
  </si>
  <si>
    <t>MENONGUE</t>
  </si>
  <si>
    <t>SPP</t>
  </si>
  <si>
    <t>SHEPPARD AFB WICHITA FALLS MUNI</t>
  </si>
  <si>
    <t>SPS</t>
  </si>
  <si>
    <t>WICHITA FALLS</t>
  </si>
  <si>
    <t>SPLIT</t>
  </si>
  <si>
    <t>SPU</t>
  </si>
  <si>
    <t>SAN PEDRO</t>
  </si>
  <si>
    <t>SPY</t>
  </si>
  <si>
    <t>SUSILO</t>
  </si>
  <si>
    <t>SQC</t>
  </si>
  <si>
    <t>SINTANG</t>
  </si>
  <si>
    <t>SIAULIAI INTERNATIONAL</t>
  </si>
  <si>
    <t>SQQ</t>
  </si>
  <si>
    <t>SIAULIAI</t>
  </si>
  <si>
    <t>JUANA AZURDUY DE PADILLA</t>
  </si>
  <si>
    <t>SRE</t>
  </si>
  <si>
    <t>SUCRE</t>
  </si>
  <si>
    <t>ACHMAD YANI</t>
  </si>
  <si>
    <t>SRG</t>
  </si>
  <si>
    <t>SEMARANG</t>
  </si>
  <si>
    <t>SARH</t>
  </si>
  <si>
    <t>SRH</t>
  </si>
  <si>
    <t>TEMINDUNG</t>
  </si>
  <si>
    <t>SRI</t>
  </si>
  <si>
    <t>SAMARINDA</t>
  </si>
  <si>
    <t>CAPITAN GERMAN QUIROGA G</t>
  </si>
  <si>
    <t>SRJ</t>
  </si>
  <si>
    <t>SAN BORJA</t>
  </si>
  <si>
    <t>SOERSTOKKEN</t>
  </si>
  <si>
    <t>SRP</t>
  </si>
  <si>
    <t>STORD</t>
  </si>
  <si>
    <t>SOROTI</t>
  </si>
  <si>
    <t>SRT</t>
  </si>
  <si>
    <t>DEPUTADO LUIS EDUARDO MAGALHAES</t>
  </si>
  <si>
    <t>SSA</t>
  </si>
  <si>
    <t>SALVADOR</t>
  </si>
  <si>
    <t>SHAW AFB</t>
  </si>
  <si>
    <t>SSC</t>
  </si>
  <si>
    <t>SUMTER</t>
  </si>
  <si>
    <t>SHOLAPUR</t>
  </si>
  <si>
    <t>SSE</t>
  </si>
  <si>
    <t>MALABO</t>
  </si>
  <si>
    <t>SSG</t>
  </si>
  <si>
    <t>STOKKA</t>
  </si>
  <si>
    <t>SSJ</t>
  </si>
  <si>
    <t>SANDNESSJOEN</t>
  </si>
  <si>
    <t>SEOUL AB</t>
  </si>
  <si>
    <t>SSN</t>
  </si>
  <si>
    <t>SEOUL EAST</t>
  </si>
  <si>
    <t>SAMSUN AIRPORT</t>
  </si>
  <si>
    <t>SSX</t>
  </si>
  <si>
    <t>SAMSUN</t>
  </si>
  <si>
    <t>MBANZA CONGO</t>
  </si>
  <si>
    <t>SSY</t>
  </si>
  <si>
    <t>M'BANZA-CONGO</t>
  </si>
  <si>
    <t>SANTOS AIR BASE</t>
  </si>
  <si>
    <t>SSZ</t>
  </si>
  <si>
    <t>SANTOS</t>
  </si>
  <si>
    <t>STAUNING</t>
  </si>
  <si>
    <t>STA</t>
  </si>
  <si>
    <t>SANTA BARBARA DEL ZULIA</t>
  </si>
  <si>
    <t>STB</t>
  </si>
  <si>
    <t>MAYOR BUENAVENTURA VIVAS</t>
  </si>
  <si>
    <t>STD</t>
  </si>
  <si>
    <t>CIBAO INTERNATIONAL</t>
  </si>
  <si>
    <t>STI</t>
  </si>
  <si>
    <t>LAMBERT ST LOUIS INTERNATIONAL</t>
  </si>
  <si>
    <t>STL</t>
  </si>
  <si>
    <t>ST. LOUIS</t>
  </si>
  <si>
    <t>STM</t>
  </si>
  <si>
    <t>SANTAREM</t>
  </si>
  <si>
    <t>STANSTED</t>
  </si>
  <si>
    <t>STN</t>
  </si>
  <si>
    <t>STUTTGART</t>
  </si>
  <si>
    <t>STR</t>
  </si>
  <si>
    <t>CYRIL E KING</t>
  </si>
  <si>
    <t>STT</t>
  </si>
  <si>
    <t>ST. THOMAS</t>
  </si>
  <si>
    <t>STU</t>
  </si>
  <si>
    <t>SURAT</t>
  </si>
  <si>
    <t>STV</t>
  </si>
  <si>
    <t>SHPAKOVSKOYE</t>
  </si>
  <si>
    <t>STW</t>
  </si>
  <si>
    <t>STAVROPOL</t>
  </si>
  <si>
    <t>HENRY E ROHLSEN</t>
  </si>
  <si>
    <t>STX</t>
  </si>
  <si>
    <t>ST. CRIOX ISLAND</t>
  </si>
  <si>
    <t>NUEVA HESPERIDES INTERNATIONAL</t>
  </si>
  <si>
    <t>STY</t>
  </si>
  <si>
    <t>SALTO</t>
  </si>
  <si>
    <t>JUANDA</t>
  </si>
  <si>
    <t>SUB</t>
  </si>
  <si>
    <t>SURABAYA</t>
  </si>
  <si>
    <t>LAMEZIA TERME</t>
  </si>
  <si>
    <t>SUF</t>
  </si>
  <si>
    <t>LAMEZIA</t>
  </si>
  <si>
    <t>SUKHUMI DRANDA</t>
  </si>
  <si>
    <t>SUI</t>
  </si>
  <si>
    <t>SUKHUMI</t>
  </si>
  <si>
    <t>GEORGIA</t>
  </si>
  <si>
    <t>SATU MARE</t>
  </si>
  <si>
    <t>SUJ</t>
  </si>
  <si>
    <t>SUL</t>
  </si>
  <si>
    <t>TRAVIS AFB</t>
  </si>
  <si>
    <t>SUU</t>
  </si>
  <si>
    <t>FAIRFIELD</t>
  </si>
  <si>
    <t>NAUSORI INTERNATIONAL</t>
  </si>
  <si>
    <t>SUV</t>
  </si>
  <si>
    <t>NAUSORI</t>
  </si>
  <si>
    <t>SIOUX GATEWAY COL BUD DAY FLD</t>
  </si>
  <si>
    <t>SUX</t>
  </si>
  <si>
    <t>SIOUX CITY</t>
  </si>
  <si>
    <t>SAMBAVA SUD</t>
  </si>
  <si>
    <t>SVB</t>
  </si>
  <si>
    <t>SAMBAVA</t>
  </si>
  <si>
    <t>E T JOSHUA</t>
  </si>
  <si>
    <t>SVD</t>
  </si>
  <si>
    <t>KINGSTOWN</t>
  </si>
  <si>
    <t>STAVANGER SOLA</t>
  </si>
  <si>
    <t>SVG</t>
  </si>
  <si>
    <t>STAVANGER</t>
  </si>
  <si>
    <t>EDUARDO FALLA SOLANO</t>
  </si>
  <si>
    <t>SVI</t>
  </si>
  <si>
    <t>SAN VINCENTE DE CAGUAN</t>
  </si>
  <si>
    <t>SAVONLINNA</t>
  </si>
  <si>
    <t>SVL</t>
  </si>
  <si>
    <t>HUNTER AAF</t>
  </si>
  <si>
    <t>SVN</t>
  </si>
  <si>
    <t>SHEREMETYEVO</t>
  </si>
  <si>
    <t>SVO</t>
  </si>
  <si>
    <t>MOSCOW</t>
  </si>
  <si>
    <t>KUITO</t>
  </si>
  <si>
    <t>SVP</t>
  </si>
  <si>
    <t>SVQ</t>
  </si>
  <si>
    <t>SPARREVOHN LRRS</t>
  </si>
  <si>
    <t>SVW</t>
  </si>
  <si>
    <t>SPARREVOHN</t>
  </si>
  <si>
    <t>KOLTSOVO</t>
  </si>
  <si>
    <t>SVX</t>
  </si>
  <si>
    <t>SVERDLOVSK</t>
  </si>
  <si>
    <t>SAN ANTONIO DEL TACHIRA</t>
  </si>
  <si>
    <t>SVZ</t>
  </si>
  <si>
    <t>WAI SHA AIRPORT</t>
  </si>
  <si>
    <t>SWA</t>
  </si>
  <si>
    <t>SHANTOU</t>
  </si>
  <si>
    <t>STEWART INTERNATIONAL</t>
  </si>
  <si>
    <t>SWF</t>
  </si>
  <si>
    <t>NEWBURGH</t>
  </si>
  <si>
    <t>SUMBAWA BESAR</t>
  </si>
  <si>
    <t>SWG</t>
  </si>
  <si>
    <t>SUMBAWA</t>
  </si>
  <si>
    <t>SWANSEA</t>
  </si>
  <si>
    <t>SWS</t>
  </si>
  <si>
    <t>ENTZHEIM</t>
  </si>
  <si>
    <t>SXB</t>
  </si>
  <si>
    <t>STRASSBOURG</t>
  </si>
  <si>
    <t>SCHONEFELD</t>
  </si>
  <si>
    <t>SXF</t>
  </si>
  <si>
    <t>BERLIN</t>
  </si>
  <si>
    <t>SLIGO</t>
  </si>
  <si>
    <t>SXL</t>
  </si>
  <si>
    <t>PRINCESS JULIANA INTERNATIONAL</t>
  </si>
  <si>
    <t>SXM</t>
  </si>
  <si>
    <t>PHILIPSBURG</t>
  </si>
  <si>
    <t>SRINAGAR</t>
  </si>
  <si>
    <t>SXR</t>
  </si>
  <si>
    <t>EARECKSON AS</t>
  </si>
  <si>
    <t>SYA</t>
  </si>
  <si>
    <t>SHEMYA</t>
  </si>
  <si>
    <t>KINGSFORD SMITH INTERNATIONAL AIRPORT</t>
  </si>
  <si>
    <t>SYD</t>
  </si>
  <si>
    <t>SYRACUSE HANCOCK INTERNATIONAL</t>
  </si>
  <si>
    <t>SYR</t>
  </si>
  <si>
    <t>SYRACUSE</t>
  </si>
  <si>
    <t>STORNOWAY</t>
  </si>
  <si>
    <t>SYY</t>
  </si>
  <si>
    <t>SHIRAZ SHAHID DASTGHAIB INTERNATIONAL</t>
  </si>
  <si>
    <t>SYZ</t>
  </si>
  <si>
    <t>SHIRAZ</t>
  </si>
  <si>
    <t>SOYO</t>
  </si>
  <si>
    <t>SZA</t>
  </si>
  <si>
    <t>SALZBURG</t>
  </si>
  <si>
    <t>SZG</t>
  </si>
  <si>
    <t>SKUKUZA</t>
  </si>
  <si>
    <t>SZK</t>
  </si>
  <si>
    <t>WHITEMAN AFB</t>
  </si>
  <si>
    <t>SZL</t>
  </si>
  <si>
    <t>KNOBNOSTER</t>
  </si>
  <si>
    <t>SCHWERIN PARCHIM</t>
  </si>
  <si>
    <t>SZW</t>
  </si>
  <si>
    <t>PARCHIM</t>
  </si>
  <si>
    <t>BAOAN</t>
  </si>
  <si>
    <t>SZX</t>
  </si>
  <si>
    <t>SHENZHEN</t>
  </si>
  <si>
    <t>GOLENIOW</t>
  </si>
  <si>
    <t>SZZ</t>
  </si>
  <si>
    <t>SZCZECHIN</t>
  </si>
  <si>
    <t>CROWN POINT</t>
  </si>
  <si>
    <t>TAB</t>
  </si>
  <si>
    <t>SCARBOROUGH</t>
  </si>
  <si>
    <t>DANIEL Z ROMUALDEZ</t>
  </si>
  <si>
    <t>TAC</t>
  </si>
  <si>
    <t>TACLOBAN</t>
  </si>
  <si>
    <t>DAEGU AB</t>
  </si>
  <si>
    <t>TAE</t>
  </si>
  <si>
    <t>TAEGU</t>
  </si>
  <si>
    <t>TAFARAOUI</t>
  </si>
  <si>
    <t>TAF</t>
  </si>
  <si>
    <t>TAKAMATSU</t>
  </si>
  <si>
    <t>TAK</t>
  </si>
  <si>
    <t>RALPH M CALHOUN</t>
  </si>
  <si>
    <t>TAL</t>
  </si>
  <si>
    <t>TANANA</t>
  </si>
  <si>
    <t>GENERAL FRANCISCO JAVIER MINA INTERNATIONAL</t>
  </si>
  <si>
    <t>TAM</t>
  </si>
  <si>
    <t>TAMPICO</t>
  </si>
  <si>
    <t>LIUTING</t>
  </si>
  <si>
    <t>TAO</t>
  </si>
  <si>
    <t>QINGDAO</t>
  </si>
  <si>
    <t>TAPACHULA INTERNATIONAL</t>
  </si>
  <si>
    <t>TAP</t>
  </si>
  <si>
    <t>TAPACHULA</t>
  </si>
  <si>
    <t>GROTTAGLIE</t>
  </si>
  <si>
    <t>TAR</t>
  </si>
  <si>
    <t>YUZHNY</t>
  </si>
  <si>
    <t>TAS</t>
  </si>
  <si>
    <t>TASHKENT</t>
  </si>
  <si>
    <t>UZBEKISTAN</t>
  </si>
  <si>
    <t>TATRY</t>
  </si>
  <si>
    <t>TAT</t>
  </si>
  <si>
    <t>POPRAD</t>
  </si>
  <si>
    <t>TACUAREMBO</t>
  </si>
  <si>
    <t>TAW</t>
  </si>
  <si>
    <t>TABITEUEA NORTH</t>
  </si>
  <si>
    <t>TBF</t>
  </si>
  <si>
    <t>WAYNESVILLE RGNL ARPT AT FORNEY FLD</t>
  </si>
  <si>
    <t>TBN</t>
  </si>
  <si>
    <t>FORT LEONARDWOOD</t>
  </si>
  <si>
    <t>PEDRO CANGA</t>
  </si>
  <si>
    <t>TBP</t>
  </si>
  <si>
    <t>TUMBES</t>
  </si>
  <si>
    <t>LOCHINI</t>
  </si>
  <si>
    <t>TBS</t>
  </si>
  <si>
    <t>TBILISI</t>
  </si>
  <si>
    <t>TABATINGA</t>
  </si>
  <si>
    <t>TBT</t>
  </si>
  <si>
    <t>FUA AMOTU INTERNATIONAL</t>
  </si>
  <si>
    <t>TBU</t>
  </si>
  <si>
    <t>TONGATAPU</t>
  </si>
  <si>
    <t>TABRIZ INTERNATIONAL</t>
  </si>
  <si>
    <t>TBZ</t>
  </si>
  <si>
    <t>TABRIZ</t>
  </si>
  <si>
    <t>TREASURE CAY</t>
  </si>
  <si>
    <t>TCB</t>
  </si>
  <si>
    <t>TUCUMCARI MUNI</t>
  </si>
  <si>
    <t>TCC</t>
  </si>
  <si>
    <t>TUCUMCARI</t>
  </si>
  <si>
    <t>CATALOI</t>
  </si>
  <si>
    <t>TCE</t>
  </si>
  <si>
    <t>TULCEA</t>
  </si>
  <si>
    <t>TCHIBANGA</t>
  </si>
  <si>
    <t>TCH</t>
  </si>
  <si>
    <t>MC CHORD AFB</t>
  </si>
  <si>
    <t>TCM</t>
  </si>
  <si>
    <t>TACOMA</t>
  </si>
  <si>
    <t>TEHUACAN</t>
  </si>
  <si>
    <t>TCN</t>
  </si>
  <si>
    <t>TCO</t>
  </si>
  <si>
    <t>TUMACO</t>
  </si>
  <si>
    <t>CORONEL FAP CARLOS CIRIANI SANTA ROSA</t>
  </si>
  <si>
    <t>TCQ</t>
  </si>
  <si>
    <t>TACNA</t>
  </si>
  <si>
    <t>TRUTH OR CONSEQUENCES MUNI</t>
  </si>
  <si>
    <t>TCS</t>
  </si>
  <si>
    <t>TRUTH OR CONSEQUENCES</t>
  </si>
  <si>
    <t>THABA NCHU</t>
  </si>
  <si>
    <t>TCU</t>
  </si>
  <si>
    <t>TRINIDAD</t>
  </si>
  <si>
    <t>TDA</t>
  </si>
  <si>
    <t>TTE AV JORGE HENRICH ARAUZ</t>
  </si>
  <si>
    <t>TDD</t>
  </si>
  <si>
    <t>TANDIL</t>
  </si>
  <si>
    <t>TDL</t>
  </si>
  <si>
    <t>TELA</t>
  </si>
  <si>
    <t>TEA</t>
  </si>
  <si>
    <t>TETERBORO</t>
  </si>
  <si>
    <t>TEB</t>
  </si>
  <si>
    <t>THISTED</t>
  </si>
  <si>
    <t>TED</t>
  </si>
  <si>
    <t>CHEIKH LARBI TEBESSI</t>
  </si>
  <si>
    <t>TEE</t>
  </si>
  <si>
    <t>TEBESSA</t>
  </si>
  <si>
    <t>LAJES</t>
  </si>
  <si>
    <t>TER</t>
  </si>
  <si>
    <t>LAJES (TERCEIRA ISLAND)</t>
  </si>
  <si>
    <t>TETE CHINGOZI</t>
  </si>
  <si>
    <t>TET</t>
  </si>
  <si>
    <t>TETE</t>
  </si>
  <si>
    <t>MANAPOURI</t>
  </si>
  <si>
    <t>TEU</t>
  </si>
  <si>
    <t>TEFE</t>
  </si>
  <si>
    <t>TFF</t>
  </si>
  <si>
    <t>TENERIFE NORTE</t>
  </si>
  <si>
    <t>TFN</t>
  </si>
  <si>
    <t>TENERIFE</t>
  </si>
  <si>
    <t>TENERIFE SUR</t>
  </si>
  <si>
    <t>TFS</t>
  </si>
  <si>
    <t>PODGORICA</t>
  </si>
  <si>
    <t>TGD</t>
  </si>
  <si>
    <t>MONTENEGRO</t>
  </si>
  <si>
    <t>SULTAN MAHMUD</t>
  </si>
  <si>
    <t>TGG</t>
  </si>
  <si>
    <t>KUALA TERENGGANU</t>
  </si>
  <si>
    <t>TINGO MARIA</t>
  </si>
  <si>
    <t>TGI</t>
  </si>
  <si>
    <t>VIDRASAU</t>
  </si>
  <si>
    <t>TGM</t>
  </si>
  <si>
    <t>TIRGU MURES</t>
  </si>
  <si>
    <t>SIDI MAHDI</t>
  </si>
  <si>
    <t>TGR</t>
  </si>
  <si>
    <t>TOUGGOURT</t>
  </si>
  <si>
    <t>TANGA</t>
  </si>
  <si>
    <t>TGT</t>
  </si>
  <si>
    <t>TONCONTIN INTERNATIONAL</t>
  </si>
  <si>
    <t>TGU</t>
  </si>
  <si>
    <t>TEGUCIGALPA</t>
  </si>
  <si>
    <t>FRANCISCO SARABIA</t>
  </si>
  <si>
    <t>TGZ</t>
  </si>
  <si>
    <t>TUXTLA GUTIERREZ</t>
  </si>
  <si>
    <t>SENADOR PETRONIO PORTELLA</t>
  </si>
  <si>
    <t>THE</t>
  </si>
  <si>
    <t>TERESINA</t>
  </si>
  <si>
    <t>TEMPELHOF</t>
  </si>
  <si>
    <t>THF</t>
  </si>
  <si>
    <t>TACHILEK</t>
  </si>
  <si>
    <t>THL</t>
  </si>
  <si>
    <t>TROLLHATTAN VANERSBORG</t>
  </si>
  <si>
    <t>THN</t>
  </si>
  <si>
    <t>TROLLHATTAN</t>
  </si>
  <si>
    <t>MEHRABAD INTERNATIONAL</t>
  </si>
  <si>
    <t>THR</t>
  </si>
  <si>
    <t>TEHERAN</t>
  </si>
  <si>
    <t>THULE AIR BASE</t>
  </si>
  <si>
    <t>THU</t>
  </si>
  <si>
    <t>THULE</t>
  </si>
  <si>
    <t>P R MPHEPHU</t>
  </si>
  <si>
    <t>THY</t>
  </si>
  <si>
    <t>THOHOYANDOU</t>
  </si>
  <si>
    <t>TAHOUA</t>
  </si>
  <si>
    <t>THZ</t>
  </si>
  <si>
    <t>TIRANA RINAS</t>
  </si>
  <si>
    <t>TIA</t>
  </si>
  <si>
    <t>TIRANA</t>
  </si>
  <si>
    <t>ALBANIA</t>
  </si>
  <si>
    <t>BOU CHEKIF</t>
  </si>
  <si>
    <t>TID</t>
  </si>
  <si>
    <t>TIARET</t>
  </si>
  <si>
    <t>TAIF</t>
  </si>
  <si>
    <t>TIF</t>
  </si>
  <si>
    <t>TIKEHAU</t>
  </si>
  <si>
    <t>TIH</t>
  </si>
  <si>
    <t>GENERAL ABELARDO L RODRIGUEZ INTERNATIONAL</t>
  </si>
  <si>
    <t>TIJ</t>
  </si>
  <si>
    <t>TIJUANA</t>
  </si>
  <si>
    <t>TINKER AFB</t>
  </si>
  <si>
    <t>TIK</t>
  </si>
  <si>
    <t>MOSES KILANGIN</t>
  </si>
  <si>
    <t>TIM</t>
  </si>
  <si>
    <t>TIMIKA</t>
  </si>
  <si>
    <t>TINDOUF</t>
  </si>
  <si>
    <t>TIN</t>
  </si>
  <si>
    <t>TRIPOLI INTERNATIONAL</t>
  </si>
  <si>
    <t>TIP</t>
  </si>
  <si>
    <t>TRIPOLI</t>
  </si>
  <si>
    <t>TIRUPATI</t>
  </si>
  <si>
    <t>TIR</t>
  </si>
  <si>
    <t>TIRUPETI</t>
  </si>
  <si>
    <t>TIMARU</t>
  </si>
  <si>
    <t>TIU</t>
  </si>
  <si>
    <t>TIVAT</t>
  </si>
  <si>
    <t>TIV</t>
  </si>
  <si>
    <t>TIDJIKJA</t>
  </si>
  <si>
    <t>TIY</t>
  </si>
  <si>
    <t>CAPITAN ORIEL LEA PLAZA</t>
  </si>
  <si>
    <t>TJA</t>
  </si>
  <si>
    <t>TARIJA</t>
  </si>
  <si>
    <t>H AS HANANDJOEDDIN</t>
  </si>
  <si>
    <t>TJQ</t>
  </si>
  <si>
    <t>TANJUNG PANDAN</t>
  </si>
  <si>
    <t>TALKEETNA</t>
  </si>
  <si>
    <t>TKA</t>
  </si>
  <si>
    <t>TIKO</t>
  </si>
  <si>
    <t>TKC</t>
  </si>
  <si>
    <t>TAKORADI</t>
  </si>
  <si>
    <t>TKD</t>
  </si>
  <si>
    <t>CHUUK INTERNATIONAL</t>
  </si>
  <si>
    <t>TKK</t>
  </si>
  <si>
    <t>CHUUK</t>
  </si>
  <si>
    <t>TOKUNOSHIMA</t>
  </si>
  <si>
    <t>TKN</t>
  </si>
  <si>
    <t>TAKAPOTO</t>
  </si>
  <si>
    <t>TKP</t>
  </si>
  <si>
    <t>TOKUSHIMA</t>
  </si>
  <si>
    <t>TKS</t>
  </si>
  <si>
    <t>TURKU</t>
  </si>
  <si>
    <t>TKU</t>
  </si>
  <si>
    <t>TAKAROA</t>
  </si>
  <si>
    <t>TKX</t>
  </si>
  <si>
    <t>LICENCIADO ADOLFO LOPEZ MATEOS INTERNATIONAL</t>
  </si>
  <si>
    <t>TLC</t>
  </si>
  <si>
    <t>TOLUCA</t>
  </si>
  <si>
    <t>TOLIARA</t>
  </si>
  <si>
    <t>TLE</t>
  </si>
  <si>
    <t>TALLAHASSEE RGNL</t>
  </si>
  <si>
    <t>TLH</t>
  </si>
  <si>
    <t>TALLAHASSEE</t>
  </si>
  <si>
    <t>TATALINA LRRS</t>
  </si>
  <si>
    <t>TLJ</t>
  </si>
  <si>
    <t>TATALINA</t>
  </si>
  <si>
    <t>TALLINN</t>
  </si>
  <si>
    <t>TLL</t>
  </si>
  <si>
    <t>TALLINN-ULEMISTE INTERNATIONAL</t>
  </si>
  <si>
    <t>ESTONIA</t>
  </si>
  <si>
    <t>ZENATA</t>
  </si>
  <si>
    <t>TLM</t>
  </si>
  <si>
    <t>TLEMCEN</t>
  </si>
  <si>
    <t>HYERES</t>
  </si>
  <si>
    <t>TLN</t>
  </si>
  <si>
    <t>BLAGNAC</t>
  </si>
  <si>
    <t>TLS</t>
  </si>
  <si>
    <t>TOULOUSE</t>
  </si>
  <si>
    <t>BEN GURION</t>
  </si>
  <si>
    <t>TLV</t>
  </si>
  <si>
    <t>KENDALL TAMIAMI EXECUTIVE</t>
  </si>
  <si>
    <t>TMB</t>
  </si>
  <si>
    <t>KENDALL-TAMIAMI</t>
  </si>
  <si>
    <t>TAME</t>
  </si>
  <si>
    <t>TME</t>
  </si>
  <si>
    <t>TAMALE</t>
  </si>
  <si>
    <t>TML</t>
  </si>
  <si>
    <t>TOAMASINA</t>
  </si>
  <si>
    <t>TMM</t>
  </si>
  <si>
    <t>TAMPERE PIRKKALA</t>
  </si>
  <si>
    <t>TMP</t>
  </si>
  <si>
    <t>TAMPERE</t>
  </si>
  <si>
    <t>TAMANRASSET</t>
  </si>
  <si>
    <t>TMR</t>
  </si>
  <si>
    <t>SAO TOME INTERNATIONAL</t>
  </si>
  <si>
    <t>TMS</t>
  </si>
  <si>
    <t>SAO TOME</t>
  </si>
  <si>
    <t>TAMWORTH</t>
  </si>
  <si>
    <t>TMW</t>
  </si>
  <si>
    <t>TIMIMOUN</t>
  </si>
  <si>
    <t>TMX</t>
  </si>
  <si>
    <t>TIN CITY LRRS</t>
  </si>
  <si>
    <t>TNC</t>
  </si>
  <si>
    <t>TIN CITY</t>
  </si>
  <si>
    <t>TANEGASHIMA</t>
  </si>
  <si>
    <t>TNE</t>
  </si>
  <si>
    <t>TOUSSUS LE NOBLE</t>
  </si>
  <si>
    <t>TNF</t>
  </si>
  <si>
    <t>TOUSSOUS-LE-NOBLE</t>
  </si>
  <si>
    <t>IBN BATOUTA</t>
  </si>
  <si>
    <t>TNG</t>
  </si>
  <si>
    <t>TANGER</t>
  </si>
  <si>
    <t>WEST TINIAN</t>
  </si>
  <si>
    <t>TNI</t>
  </si>
  <si>
    <t>KIJANG</t>
  </si>
  <si>
    <t>TNJ</t>
  </si>
  <si>
    <t>TANJUNG PINANG</t>
  </si>
  <si>
    <t>TAINAN</t>
  </si>
  <si>
    <t>TNN</t>
  </si>
  <si>
    <t>ANTANANARIVO IVATO</t>
  </si>
  <si>
    <t>TNR</t>
  </si>
  <si>
    <t>ANTANANARIVO</t>
  </si>
  <si>
    <t>DADE COLLIER TRAINING AND TRANSITION</t>
  </si>
  <si>
    <t>TNT</t>
  </si>
  <si>
    <t>NEFTA</t>
  </si>
  <si>
    <t>TOE</t>
  </si>
  <si>
    <t>TOZEUR</t>
  </si>
  <si>
    <t>TORREJON</t>
  </si>
  <si>
    <t>TOJ</t>
  </si>
  <si>
    <t>TOMBOUCTOU</t>
  </si>
  <si>
    <t>TOM</t>
  </si>
  <si>
    <t>TROMSO</t>
  </si>
  <si>
    <t>TOS</t>
  </si>
  <si>
    <t>TOUHO</t>
  </si>
  <si>
    <t>TOU</t>
  </si>
  <si>
    <t>CABOOL MEM</t>
  </si>
  <si>
    <t>TOX</t>
  </si>
  <si>
    <t>TOBOLSK</t>
  </si>
  <si>
    <t>TOYAMA</t>
  </si>
  <si>
    <t>TOY</t>
  </si>
  <si>
    <t>TAMPA INTERNATIONAL</t>
  </si>
  <si>
    <t>TPA</t>
  </si>
  <si>
    <t>TARAPOA</t>
  </si>
  <si>
    <t>TPC</t>
  </si>
  <si>
    <t>CHIANG KAI SHEK INTERNATIONAL</t>
  </si>
  <si>
    <t>TPE</t>
  </si>
  <si>
    <t>TAIPEI</t>
  </si>
  <si>
    <t>TARAPOTO</t>
  </si>
  <si>
    <t>TPP</t>
  </si>
  <si>
    <t>TEPIC</t>
  </si>
  <si>
    <t>TPQ</t>
  </si>
  <si>
    <t>TRAPANI BIRGI</t>
  </si>
  <si>
    <t>TPS</t>
  </si>
  <si>
    <t>TRAPANI</t>
  </si>
  <si>
    <t>GONZALO MEJIA</t>
  </si>
  <si>
    <t>TRB</t>
  </si>
  <si>
    <t>TURBO</t>
  </si>
  <si>
    <t>TURBAT INTERNATIONAL</t>
  </si>
  <si>
    <t>TORREON INTERNATIONAL</t>
  </si>
  <si>
    <t>TRC</t>
  </si>
  <si>
    <t>TORREON</t>
  </si>
  <si>
    <t>TRONDHEIM VAERNES</t>
  </si>
  <si>
    <t>TRD</t>
  </si>
  <si>
    <t>TRONDHEIM</t>
  </si>
  <si>
    <t>TIREE</t>
  </si>
  <si>
    <t>TRE</t>
  </si>
  <si>
    <t>TORP</t>
  </si>
  <si>
    <t>TRF</t>
  </si>
  <si>
    <t>TAURANGA</t>
  </si>
  <si>
    <t>TRG</t>
  </si>
  <si>
    <t>JUWATA</t>
  </si>
  <si>
    <t>TRK</t>
  </si>
  <si>
    <t>TARAKEN</t>
  </si>
  <si>
    <t>TORINO</t>
  </si>
  <si>
    <t>TRN</t>
  </si>
  <si>
    <t>CHINA BAY</t>
  </si>
  <si>
    <t>TRR</t>
  </si>
  <si>
    <t>TRINCIOMALEE</t>
  </si>
  <si>
    <t>RONCHI DEI LEGIONARI</t>
  </si>
  <si>
    <t>TRS</t>
  </si>
  <si>
    <t>RONCHI DE LEGIONARI</t>
  </si>
  <si>
    <t>CAPITAN CARLOS MARTINEZ DE PINILLOS</t>
  </si>
  <si>
    <t>TRU</t>
  </si>
  <si>
    <t>TRUJILLO</t>
  </si>
  <si>
    <t>THIRUVANANTHAPURAM INTERNATIONAL</t>
  </si>
  <si>
    <t>TRV</t>
  </si>
  <si>
    <t>TRIVANDRUM</t>
  </si>
  <si>
    <t>BONRIKI INTERNATIONAL</t>
  </si>
  <si>
    <t>TRW</t>
  </si>
  <si>
    <t>TARAWA</t>
  </si>
  <si>
    <t>TIRUCHIRAPPALLI</t>
  </si>
  <si>
    <t>TRZ</t>
  </si>
  <si>
    <t>TIRUCHCHIRAPPALLI</t>
  </si>
  <si>
    <t>SUNGSHAN</t>
  </si>
  <si>
    <t>TSA</t>
  </si>
  <si>
    <t>ASTANA</t>
  </si>
  <si>
    <t>TSE</t>
  </si>
  <si>
    <t>TSELINOGRAD</t>
  </si>
  <si>
    <t>TREVISO</t>
  </si>
  <si>
    <t>TSF</t>
  </si>
  <si>
    <t>TSUSHIMA</t>
  </si>
  <si>
    <t>TSJ</t>
  </si>
  <si>
    <t>TAMUIN</t>
  </si>
  <si>
    <t>TSL</t>
  </si>
  <si>
    <t>BINHAI</t>
  </si>
  <si>
    <t>TSN</t>
  </si>
  <si>
    <t>TIANJIN</t>
  </si>
  <si>
    <t>GIARMATA</t>
  </si>
  <si>
    <t>TSR</t>
  </si>
  <si>
    <t>TIMISOARA</t>
  </si>
  <si>
    <t>TRANG</t>
  </si>
  <si>
    <t>TST</t>
  </si>
  <si>
    <t>TOWNSVILLE</t>
  </si>
  <si>
    <t>TSV</t>
  </si>
  <si>
    <t>PLAGE BLANCHE</t>
  </si>
  <si>
    <t>TTA</t>
  </si>
  <si>
    <t>TAN TAN</t>
  </si>
  <si>
    <t>TORTOLI</t>
  </si>
  <si>
    <t>TTB</t>
  </si>
  <si>
    <t>BABULLAH</t>
  </si>
  <si>
    <t>TTE</t>
  </si>
  <si>
    <t>TERNATE</t>
  </si>
  <si>
    <t>THUMRAIT</t>
  </si>
  <si>
    <t>TTH</t>
  </si>
  <si>
    <t>TOTTORI</t>
  </si>
  <si>
    <t>TTJ</t>
  </si>
  <si>
    <t>TRENTON MERCER</t>
  </si>
  <si>
    <t>TTN</t>
  </si>
  <si>
    <t>TRENTON</t>
  </si>
  <si>
    <t>FENGNIN</t>
  </si>
  <si>
    <t>TTT</t>
  </si>
  <si>
    <t>SANIAT RMEL</t>
  </si>
  <si>
    <t>TTU</t>
  </si>
  <si>
    <t>TETOUAN</t>
  </si>
  <si>
    <t>EL ROSAL TENIENTE MANTILLA</t>
  </si>
  <si>
    <t>TUA</t>
  </si>
  <si>
    <t>TULCAN</t>
  </si>
  <si>
    <t>TUBUAI</t>
  </si>
  <si>
    <t>TUB</t>
  </si>
  <si>
    <t>TENIENTE BENJAMIN MATIENZO</t>
  </si>
  <si>
    <t>TUC</t>
  </si>
  <si>
    <t>TUCUMAN</t>
  </si>
  <si>
    <t>TAMBACOUNDA</t>
  </si>
  <si>
    <t>TUD</t>
  </si>
  <si>
    <t>VAL DE LOIRE</t>
  </si>
  <si>
    <t>TUF</t>
  </si>
  <si>
    <t>TOURS</t>
  </si>
  <si>
    <t>TURAIF</t>
  </si>
  <si>
    <t>TUI</t>
  </si>
  <si>
    <t>TULSA INTERNATIONAL</t>
  </si>
  <si>
    <t>TUL</t>
  </si>
  <si>
    <t>TULSA</t>
  </si>
  <si>
    <t>CARTHAGE</t>
  </si>
  <si>
    <t>TUN</t>
  </si>
  <si>
    <t>TUNIS</t>
  </si>
  <si>
    <t>TAUPO</t>
  </si>
  <si>
    <t>TUO</t>
  </si>
  <si>
    <t>TUCURUI</t>
  </si>
  <si>
    <t>TUR</t>
  </si>
  <si>
    <t>TUCSON INTERNATIONAL</t>
  </si>
  <si>
    <t>TUS</t>
  </si>
  <si>
    <t>TABUK</t>
  </si>
  <si>
    <t>TUU</t>
  </si>
  <si>
    <t>TUCUPITA</t>
  </si>
  <si>
    <t>TUV</t>
  </si>
  <si>
    <t>TAWAU</t>
  </si>
  <si>
    <t>TWU</t>
  </si>
  <si>
    <t>TLAXCALA</t>
  </si>
  <si>
    <t>TXA</t>
  </si>
  <si>
    <t>TAICHUNG</t>
  </si>
  <si>
    <t>TXG</t>
  </si>
  <si>
    <t>CHUNG</t>
  </si>
  <si>
    <t>TEXARKANA RGNL WEBB FLD</t>
  </si>
  <si>
    <t>TXK</t>
  </si>
  <si>
    <t>TEXARKANA</t>
  </si>
  <si>
    <t>TEGEL</t>
  </si>
  <si>
    <t>TXL</t>
  </si>
  <si>
    <t>CAPITAN MONTES</t>
  </si>
  <si>
    <t>TYL</t>
  </si>
  <si>
    <t>TALARA</t>
  </si>
  <si>
    <t>WUSU</t>
  </si>
  <si>
    <t>TYN</t>
  </si>
  <si>
    <t>TAIYUAN</t>
  </si>
  <si>
    <t>TYLER POUNDS RGNL</t>
  </si>
  <si>
    <t>TYR</t>
  </si>
  <si>
    <t>TYLER</t>
  </si>
  <si>
    <t>MC GHEE TYSON</t>
  </si>
  <si>
    <t>TYS</t>
  </si>
  <si>
    <t>KNOXVILLE</t>
  </si>
  <si>
    <t>TRABZON</t>
  </si>
  <si>
    <t>TZX</t>
  </si>
  <si>
    <t>NARSARSUAQ</t>
  </si>
  <si>
    <t>UAK</t>
  </si>
  <si>
    <t>NARSSARSSUAQ</t>
  </si>
  <si>
    <t>ANDERSEN AFB</t>
  </si>
  <si>
    <t>UAM</t>
  </si>
  <si>
    <t>UAQ</t>
  </si>
  <si>
    <t>SAN JULIAN</t>
  </si>
  <si>
    <t>UBERABA</t>
  </si>
  <si>
    <t>UBA</t>
  </si>
  <si>
    <t>YAMAGUCHI UBE</t>
  </si>
  <si>
    <t>UBJ</t>
  </si>
  <si>
    <t>YAMAGUCHI</t>
  </si>
  <si>
    <t>UBERLANDIA</t>
  </si>
  <si>
    <t>UDI</t>
  </si>
  <si>
    <t>UDAIPUR</t>
  </si>
  <si>
    <t>UDR</t>
  </si>
  <si>
    <t>QUELIMANE</t>
  </si>
  <si>
    <t>UEL</t>
  </si>
  <si>
    <t>KUMEJIMA</t>
  </si>
  <si>
    <t>UEO</t>
  </si>
  <si>
    <t>QUETTA</t>
  </si>
  <si>
    <t>UET</t>
  </si>
  <si>
    <t>UFA</t>
  </si>
  <si>
    <t>WAUKEGAN RGNL</t>
  </si>
  <si>
    <t>UGN</t>
  </si>
  <si>
    <t>UIGE</t>
  </si>
  <si>
    <t>UGO</t>
  </si>
  <si>
    <t>EL CARANO</t>
  </si>
  <si>
    <t>UIB</t>
  </si>
  <si>
    <t>QUIBDO</t>
  </si>
  <si>
    <t>MARISCAL SUCRE INTERNATIONAL</t>
  </si>
  <si>
    <t>UIO</t>
  </si>
  <si>
    <t>QUITO</t>
  </si>
  <si>
    <t>PLUGUFFAN</t>
  </si>
  <si>
    <t>UIP</t>
  </si>
  <si>
    <t>QUIMPER</t>
  </si>
  <si>
    <t>ULA</t>
  </si>
  <si>
    <t>LOS CERRILLOS</t>
  </si>
  <si>
    <t>ULC</t>
  </si>
  <si>
    <t>PRINCE MANGOSUTHU BUTHELEZI</t>
  </si>
  <si>
    <t>ULD</t>
  </si>
  <si>
    <t>ULUNDI</t>
  </si>
  <si>
    <t>BUYANT UKHAA</t>
  </si>
  <si>
    <t>ULN</t>
  </si>
  <si>
    <t>ULAN BATOR</t>
  </si>
  <si>
    <t>MONGOLIA</t>
  </si>
  <si>
    <t>FARFAN</t>
  </si>
  <si>
    <t>ULQ</t>
  </si>
  <si>
    <t>TULUA</t>
  </si>
  <si>
    <t>UMEA</t>
  </si>
  <si>
    <t>UME</t>
  </si>
  <si>
    <t>WOOMERA</t>
  </si>
  <si>
    <t>UMR</t>
  </si>
  <si>
    <t>KUNDUZ</t>
  </si>
  <si>
    <t>UND</t>
  </si>
  <si>
    <t>UNALAKLEET</t>
  </si>
  <si>
    <t>UNK</t>
  </si>
  <si>
    <t>HASANUDDIN</t>
  </si>
  <si>
    <t>UPG</t>
  </si>
  <si>
    <t>UJUNG PANDANG</t>
  </si>
  <si>
    <t>LICENCIADO Y GEN IGNACIO LOPEZ RAYON</t>
  </si>
  <si>
    <t>UPN</t>
  </si>
  <si>
    <t>URUAPAN</t>
  </si>
  <si>
    <t>UPOLU</t>
  </si>
  <si>
    <t>UPP</t>
  </si>
  <si>
    <t>OPOLU</t>
  </si>
  <si>
    <t>URALSK</t>
  </si>
  <si>
    <t>URA</t>
  </si>
  <si>
    <t>DIWOPU</t>
  </si>
  <si>
    <t>URC</t>
  </si>
  <si>
    <t>URUMQI</t>
  </si>
  <si>
    <t>RUBEM BERTA</t>
  </si>
  <si>
    <t>URG</t>
  </si>
  <si>
    <t>URUGUAIANA</t>
  </si>
  <si>
    <t>VALLEE DE SEINE</t>
  </si>
  <si>
    <t>URO</t>
  </si>
  <si>
    <t>ROUEN</t>
  </si>
  <si>
    <t>GURIAT</t>
  </si>
  <si>
    <t>URY</t>
  </si>
  <si>
    <t>USHUAIA MALVINAS ARGENTINAS</t>
  </si>
  <si>
    <t>USH</t>
  </si>
  <si>
    <t>USHUAIA</t>
  </si>
  <si>
    <t>ULSAN</t>
  </si>
  <si>
    <t>USN</t>
  </si>
  <si>
    <t>MUTARE GRAND REEF</t>
  </si>
  <si>
    <t>UTA</t>
  </si>
  <si>
    <t>MUTARE</t>
  </si>
  <si>
    <t>SOESTERBERG</t>
  </si>
  <si>
    <t>UTC</t>
  </si>
  <si>
    <t>UDON THANI</t>
  </si>
  <si>
    <t>UTH</t>
  </si>
  <si>
    <t>UPINGTON</t>
  </si>
  <si>
    <t>UTN</t>
  </si>
  <si>
    <t>INDIAN MOUNTAIN LRRS</t>
  </si>
  <si>
    <t>UTO</t>
  </si>
  <si>
    <t>INDIAN MOUNTAINS</t>
  </si>
  <si>
    <t>U TAPHAO INTERNATIONAL</t>
  </si>
  <si>
    <t>UTP</t>
  </si>
  <si>
    <t>RAYONG</t>
  </si>
  <si>
    <t>UMTATA</t>
  </si>
  <si>
    <t>UTT</t>
  </si>
  <si>
    <t>QUEENSTOWN</t>
  </si>
  <si>
    <t>UTW</t>
  </si>
  <si>
    <t>MUKHINO</t>
  </si>
  <si>
    <t>UUD</t>
  </si>
  <si>
    <t>ULAN-UDE</t>
  </si>
  <si>
    <t>KHOMUTOVO</t>
  </si>
  <si>
    <t>UUS</t>
  </si>
  <si>
    <t>YUZHNO-SAKHALINSK</t>
  </si>
  <si>
    <t>OUVEA OULOUP</t>
  </si>
  <si>
    <t>UVE</t>
  </si>
  <si>
    <t>OUVEA</t>
  </si>
  <si>
    <t>HEWANORRA INTERNATIONAL</t>
  </si>
  <si>
    <t>UVF</t>
  </si>
  <si>
    <t>HEWANDORRA</t>
  </si>
  <si>
    <t>NYALA</t>
  </si>
  <si>
    <t>UYL</t>
  </si>
  <si>
    <t>VAASA</t>
  </si>
  <si>
    <t>VAA</t>
  </si>
  <si>
    <t>MOODY AFB</t>
  </si>
  <si>
    <t>VAD</t>
  </si>
  <si>
    <t>VALDOSTA</t>
  </si>
  <si>
    <t>CHABEUIL</t>
  </si>
  <si>
    <t>VAF</t>
  </si>
  <si>
    <t>VALENCE</t>
  </si>
  <si>
    <t>MAJOR BRIGADEIRO TROMPOWSKY</t>
  </si>
  <si>
    <t>VAG</t>
  </si>
  <si>
    <t>VARGINHA</t>
  </si>
  <si>
    <t>VAN</t>
  </si>
  <si>
    <t>VARNA</t>
  </si>
  <si>
    <t>VAR</t>
  </si>
  <si>
    <t>SIVAS</t>
  </si>
  <si>
    <t>VAS</t>
  </si>
  <si>
    <t>VAVAU INTERNATIONAL</t>
  </si>
  <si>
    <t>VAV</t>
  </si>
  <si>
    <t>VAVA'U</t>
  </si>
  <si>
    <t>VANDENBERG AFB</t>
  </si>
  <si>
    <t>VBG</t>
  </si>
  <si>
    <t>LOMPOC</t>
  </si>
  <si>
    <t>MONTICHIARI</t>
  </si>
  <si>
    <t>VBS</t>
  </si>
  <si>
    <t>VISBY</t>
  </si>
  <si>
    <t>VBY</t>
  </si>
  <si>
    <t>VENEZIA TESSERA</t>
  </si>
  <si>
    <t>VCE</t>
  </si>
  <si>
    <t>VENICE</t>
  </si>
  <si>
    <t>VIRACOPOS</t>
  </si>
  <si>
    <t>VCP</t>
  </si>
  <si>
    <t>CAMPINAS</t>
  </si>
  <si>
    <t>SOUTHERN CALIFORNIA LOGISTICS</t>
  </si>
  <si>
    <t>VCV</t>
  </si>
  <si>
    <t>VICTORVILLE</t>
  </si>
  <si>
    <t>OVDA</t>
  </si>
  <si>
    <t>VDA</t>
  </si>
  <si>
    <t>FAGERNES LEIRIN</t>
  </si>
  <si>
    <t>VDB</t>
  </si>
  <si>
    <t>FAGERNES</t>
  </si>
  <si>
    <t>HIERRO</t>
  </si>
  <si>
    <t>VDE</t>
  </si>
  <si>
    <t>GOBERNADOR CASTELLO</t>
  </si>
  <si>
    <t>VDM</t>
  </si>
  <si>
    <t>VIEDMA</t>
  </si>
  <si>
    <t>VALLE DE LA PASCUA</t>
  </si>
  <si>
    <t>VDP</t>
  </si>
  <si>
    <t>VILLA DOLORES</t>
  </si>
  <si>
    <t>VDR</t>
  </si>
  <si>
    <t>VALDEZ PIONEER FIELD</t>
  </si>
  <si>
    <t>VDZ</t>
  </si>
  <si>
    <t>VALDEZ</t>
  </si>
  <si>
    <t>GENERAL HERIBERTO JARA INTERNATIONAL</t>
  </si>
  <si>
    <t>VER</t>
  </si>
  <si>
    <t>VERA CRUZ</t>
  </si>
  <si>
    <t>VESTMANNAEYJAR</t>
  </si>
  <si>
    <t>VEY</t>
  </si>
  <si>
    <t>VICTORIA FALLS INTERNATIONAL</t>
  </si>
  <si>
    <t>VFA</t>
  </si>
  <si>
    <t>VICTORIA FALLS</t>
  </si>
  <si>
    <t>VIJAYAWADA</t>
  </si>
  <si>
    <t>VGA</t>
  </si>
  <si>
    <t>VIGO</t>
  </si>
  <si>
    <t>VGO</t>
  </si>
  <si>
    <t>SAURIMO</t>
  </si>
  <si>
    <t>VHC</t>
  </si>
  <si>
    <t>VILHELMINA</t>
  </si>
  <si>
    <t>VHM</t>
  </si>
  <si>
    <t>CHARMEIL</t>
  </si>
  <si>
    <t>VHY</t>
  </si>
  <si>
    <t>VICHY</t>
  </si>
  <si>
    <t>VICENZA</t>
  </si>
  <si>
    <t>VIC</t>
  </si>
  <si>
    <t>SCHWECHAT</t>
  </si>
  <si>
    <t>VIE</t>
  </si>
  <si>
    <t>VIENNA</t>
  </si>
  <si>
    <t>VIRGINIA</t>
  </si>
  <si>
    <t>VIR</t>
  </si>
  <si>
    <t>VITORIA</t>
  </si>
  <si>
    <t>VIT</t>
  </si>
  <si>
    <t>GOIABEIRAS</t>
  </si>
  <si>
    <t>VIX</t>
  </si>
  <si>
    <t>BISHO</t>
  </si>
  <si>
    <t>VIY</t>
  </si>
  <si>
    <t>VNUKOVO</t>
  </si>
  <si>
    <t>VKO</t>
  </si>
  <si>
    <t>VALENCIA</t>
  </si>
  <si>
    <t>VLC</t>
  </si>
  <si>
    <t>VILLA GESELL</t>
  </si>
  <si>
    <t>VLG</t>
  </si>
  <si>
    <t>PORT VILA BAUERFIELD</t>
  </si>
  <si>
    <t>VLI</t>
  </si>
  <si>
    <t>PORT-VILA</t>
  </si>
  <si>
    <t>VANUATU</t>
  </si>
  <si>
    <t>VALLADOLID</t>
  </si>
  <si>
    <t>VLL</t>
  </si>
  <si>
    <t>ARTURO MICHELENA INTERNATIONAL</t>
  </si>
  <si>
    <t>VLN</t>
  </si>
  <si>
    <t>DR ANTONIO NICOLAS BRICENO</t>
  </si>
  <si>
    <t>VLV</t>
  </si>
  <si>
    <t>VALERA</t>
  </si>
  <si>
    <t>MEUCON</t>
  </si>
  <si>
    <t>VNE</t>
  </si>
  <si>
    <t>VANNES</t>
  </si>
  <si>
    <t>VILNIUS INTERNATIONAL</t>
  </si>
  <si>
    <t>VNO</t>
  </si>
  <si>
    <t>VILNIUS</t>
  </si>
  <si>
    <t>VARANASI</t>
  </si>
  <si>
    <t>VNS</t>
  </si>
  <si>
    <t>VENTSPILS INTERNATIONAL</t>
  </si>
  <si>
    <t>VNT</t>
  </si>
  <si>
    <t>VENTSPILS</t>
  </si>
  <si>
    <t>VILANKULO</t>
  </si>
  <si>
    <t>VNX</t>
  </si>
  <si>
    <t>VILANKULU</t>
  </si>
  <si>
    <t>GUMRAK</t>
  </si>
  <si>
    <t>VOG</t>
  </si>
  <si>
    <t>VOLGOGRAD</t>
  </si>
  <si>
    <t>VOHIMARINA</t>
  </si>
  <si>
    <t>VOH</t>
  </si>
  <si>
    <t>VOHEMAR</t>
  </si>
  <si>
    <t>NEA ANCHIALOS</t>
  </si>
  <si>
    <t>VOL</t>
  </si>
  <si>
    <t>NEA ANGHIALOS</t>
  </si>
  <si>
    <t>CHERTOVITSKOYE</t>
  </si>
  <si>
    <t>VOZ</t>
  </si>
  <si>
    <t>VORONEZH</t>
  </si>
  <si>
    <t>EGLIN AFB</t>
  </si>
  <si>
    <t>VPS</t>
  </si>
  <si>
    <t>VALPARAISO</t>
  </si>
  <si>
    <t>USA (FLORIDA</t>
  </si>
  <si>
    <t>JUAN GUALBERTO GOMEZ INTERNATIONAL</t>
  </si>
  <si>
    <t>VRA</t>
  </si>
  <si>
    <t>VARADERO</t>
  </si>
  <si>
    <t>VERO BEACH MUNI</t>
  </si>
  <si>
    <t>VRB</t>
  </si>
  <si>
    <t>VERO BEACH</t>
  </si>
  <si>
    <t>VARKAUS</t>
  </si>
  <si>
    <t>VRK</t>
  </si>
  <si>
    <t>VILA REAL</t>
  </si>
  <si>
    <t>VRL</t>
  </si>
  <si>
    <t>VILLAFRANCA</t>
  </si>
  <si>
    <t>VRN</t>
  </si>
  <si>
    <t>VRYBURG</t>
  </si>
  <si>
    <t>VRU</t>
  </si>
  <si>
    <t>C P A CARLOS ROVIROSA INTERNATIONAL</t>
  </si>
  <si>
    <t>VSA</t>
  </si>
  <si>
    <t>VILLAHERMOSA</t>
  </si>
  <si>
    <t>VASTERAS</t>
  </si>
  <si>
    <t>VST</t>
  </si>
  <si>
    <t>VITEBSK</t>
  </si>
  <si>
    <t>VTB</t>
  </si>
  <si>
    <t>WATTAY INTERNATIONAL</t>
  </si>
  <si>
    <t>VTE</t>
  </si>
  <si>
    <t>VIENTIANE</t>
  </si>
  <si>
    <t>HERMANOS AMEIJEIRAS</t>
  </si>
  <si>
    <t>VTU</t>
  </si>
  <si>
    <t>LAS TUNAS</t>
  </si>
  <si>
    <t>ALFONSO LOPEZ PUMAREJO</t>
  </si>
  <si>
    <t>VUP</t>
  </si>
  <si>
    <t>VALLEDUPAR</t>
  </si>
  <si>
    <t>VANGUARDIA</t>
  </si>
  <si>
    <t>VVC</t>
  </si>
  <si>
    <t>VILLAVICENCIO</t>
  </si>
  <si>
    <t>VIRU VIRU INTERNATIONAL</t>
  </si>
  <si>
    <t>VVI</t>
  </si>
  <si>
    <t>KNEVICHI</t>
  </si>
  <si>
    <t>VVO</t>
  </si>
  <si>
    <t>VLADIVOSTOK</t>
  </si>
  <si>
    <t>ILLIZI</t>
  </si>
  <si>
    <t>VVZ</t>
  </si>
  <si>
    <t>LICHINGA</t>
  </si>
  <si>
    <t>VXC</t>
  </si>
  <si>
    <t>SAO PEDRO</t>
  </si>
  <si>
    <t>VXE</t>
  </si>
  <si>
    <t>SAO VICENTE ISLAND</t>
  </si>
  <si>
    <t>KRONOBERG</t>
  </si>
  <si>
    <t>VXO</t>
  </si>
  <si>
    <t>VAXJO</t>
  </si>
  <si>
    <t>VRYHEID</t>
  </si>
  <si>
    <t>VYD</t>
  </si>
  <si>
    <t>WANGANUI</t>
  </si>
  <si>
    <t>WAG</t>
  </si>
  <si>
    <t>ANTSOHIHY AMBALABE</t>
  </si>
  <si>
    <t>WAI</t>
  </si>
  <si>
    <t>ANTSOHIHY</t>
  </si>
  <si>
    <t>WALLOPS FLIGHT FACILITY</t>
  </si>
  <si>
    <t>WAL</t>
  </si>
  <si>
    <t>WALLOPS ISLAND</t>
  </si>
  <si>
    <t>ALTO PALENA</t>
  </si>
  <si>
    <t>WAP</t>
  </si>
  <si>
    <t>WATERFORD</t>
  </si>
  <si>
    <t>WAT</t>
  </si>
  <si>
    <t>OKECIE</t>
  </si>
  <si>
    <t>WAW</t>
  </si>
  <si>
    <t>WARSAW</t>
  </si>
  <si>
    <t>CHAITEN</t>
  </si>
  <si>
    <t>WCH</t>
  </si>
  <si>
    <t>WEIPA</t>
  </si>
  <si>
    <t>WEI</t>
  </si>
  <si>
    <t>WELKOM</t>
  </si>
  <si>
    <t>WEL</t>
  </si>
  <si>
    <t>FIANARANTSOA</t>
  </si>
  <si>
    <t>WFI</t>
  </si>
  <si>
    <t>WAGGA WAGGA</t>
  </si>
  <si>
    <t>WGA</t>
  </si>
  <si>
    <t>MAU HAU</t>
  </si>
  <si>
    <t>WGP</t>
  </si>
  <si>
    <t>WAINGAPU</t>
  </si>
  <si>
    <t>WHAKATANE</t>
  </si>
  <si>
    <t>WHK</t>
  </si>
  <si>
    <t>WICK</t>
  </si>
  <si>
    <t>WIC</t>
  </si>
  <si>
    <t>NAIROBI WILSON</t>
  </si>
  <si>
    <t>WIL</t>
  </si>
  <si>
    <t>NAIROBI</t>
  </si>
  <si>
    <t>WAJIR</t>
  </si>
  <si>
    <t>WJR</t>
  </si>
  <si>
    <t>WANAKA</t>
  </si>
  <si>
    <t>WKA</t>
  </si>
  <si>
    <t>WAKKANAI</t>
  </si>
  <si>
    <t>WKJ</t>
  </si>
  <si>
    <t>HWANGE NATIONAL PARK</t>
  </si>
  <si>
    <t>WKM</t>
  </si>
  <si>
    <t>WELLINGTON INTERNATIONAL</t>
  </si>
  <si>
    <t>WLG</t>
  </si>
  <si>
    <t>WELLINGTON</t>
  </si>
  <si>
    <t>HIHIFO</t>
  </si>
  <si>
    <t>WLS</t>
  </si>
  <si>
    <t>WALLIS</t>
  </si>
  <si>
    <t>WALLIS &amp; FUTUNA</t>
  </si>
  <si>
    <t>MAROANTSETRA</t>
  </si>
  <si>
    <t>WMN</t>
  </si>
  <si>
    <t>MANANARA AVARATRA</t>
  </si>
  <si>
    <t>WMR</t>
  </si>
  <si>
    <t>MANANARA</t>
  </si>
  <si>
    <t>WAMENA</t>
  </si>
  <si>
    <t>WMX</t>
  </si>
  <si>
    <t>NAWABSHAH</t>
  </si>
  <si>
    <t>WNS</t>
  </si>
  <si>
    <t>WOENSDRECHT</t>
  </si>
  <si>
    <t>WOE</t>
  </si>
  <si>
    <t>WANG AN</t>
  </si>
  <si>
    <t>WOT</t>
  </si>
  <si>
    <t>ROBINS AFB</t>
  </si>
  <si>
    <t>WRB</t>
  </si>
  <si>
    <t>WHANGAREI</t>
  </si>
  <si>
    <t>WRE</t>
  </si>
  <si>
    <t>MC GUIRE AFB</t>
  </si>
  <si>
    <t>WRI</t>
  </si>
  <si>
    <t>WRIGHTSTOWN</t>
  </si>
  <si>
    <t>STRACHOWICE</t>
  </si>
  <si>
    <t>WRO</t>
  </si>
  <si>
    <t>WROCLAW</t>
  </si>
  <si>
    <t>CONDRON AAF</t>
  </si>
  <si>
    <t>WSD</t>
  </si>
  <si>
    <t>WHITE SANDS</t>
  </si>
  <si>
    <t>WESTPORT</t>
  </si>
  <si>
    <t>WSZ</t>
  </si>
  <si>
    <t>WEST END</t>
  </si>
  <si>
    <t>WTD</t>
  </si>
  <si>
    <t>WADDINGTON</t>
  </si>
  <si>
    <t>WTN</t>
  </si>
  <si>
    <t>TIANHE</t>
  </si>
  <si>
    <t>WUH</t>
  </si>
  <si>
    <t>WUHAN</t>
  </si>
  <si>
    <t>WAU</t>
  </si>
  <si>
    <t>WUU</t>
  </si>
  <si>
    <t>MANAKARA SUD</t>
  </si>
  <si>
    <t>WVK</t>
  </si>
  <si>
    <t>MANAKARA</t>
  </si>
  <si>
    <t>WILHELMSHAVEN MARIENSIEL</t>
  </si>
  <si>
    <t>WVN</t>
  </si>
  <si>
    <t>WILHELMSHAVEN</t>
  </si>
  <si>
    <t>CAPE MAY CO</t>
  </si>
  <si>
    <t>WWD</t>
  </si>
  <si>
    <t>WILDWOOD</t>
  </si>
  <si>
    <t>WEWAK INTERNATIONAL</t>
  </si>
  <si>
    <t>WWK</t>
  </si>
  <si>
    <t>WEWAK</t>
  </si>
  <si>
    <t>LA TESTE DE BUCH</t>
  </si>
  <si>
    <t>XAC</t>
  </si>
  <si>
    <t>ARCACHON</t>
  </si>
  <si>
    <t>CHAPECO</t>
  </si>
  <si>
    <t>XAP</t>
  </si>
  <si>
    <t>BIRJAND</t>
  </si>
  <si>
    <t>XBJ</t>
  </si>
  <si>
    <t>CEYZERIAT</t>
  </si>
  <si>
    <t>XBK</t>
  </si>
  <si>
    <t>BOURG</t>
  </si>
  <si>
    <t>CHAMPFORGEUIL</t>
  </si>
  <si>
    <t>XCD</t>
  </si>
  <si>
    <t>CHALON</t>
  </si>
  <si>
    <t>HAMBURG FINKENWERDER</t>
  </si>
  <si>
    <t>XFW</t>
  </si>
  <si>
    <t>XANGONGO</t>
  </si>
  <si>
    <t>XGN</t>
  </si>
  <si>
    <t>QINGSHAN</t>
  </si>
  <si>
    <t>XIC</t>
  </si>
  <si>
    <t>XICHANG</t>
  </si>
  <si>
    <t>XIANYANG</t>
  </si>
  <si>
    <t>XIY</t>
  </si>
  <si>
    <t>XI'AN</t>
  </si>
  <si>
    <t>SAINT LOUIS</t>
  </si>
  <si>
    <t>XLS</t>
  </si>
  <si>
    <t>MANIHI</t>
  </si>
  <si>
    <t>XMH</t>
  </si>
  <si>
    <t>GAOQI</t>
  </si>
  <si>
    <t>XMN</t>
  </si>
  <si>
    <t>XIAMEN</t>
  </si>
  <si>
    <t>MACAS</t>
  </si>
  <si>
    <t>XMS</t>
  </si>
  <si>
    <t>MONTBEUGNY</t>
  </si>
  <si>
    <t>XMU</t>
  </si>
  <si>
    <t>MOULINS</t>
  </si>
  <si>
    <t>QUEPOS MANAGUA</t>
  </si>
  <si>
    <t>XQP</t>
  </si>
  <si>
    <t>QUEPOS</t>
  </si>
  <si>
    <t>JEREZ</t>
  </si>
  <si>
    <t>XRY</t>
  </si>
  <si>
    <t>SOUTH CAICOS</t>
  </si>
  <si>
    <t>XSC</t>
  </si>
  <si>
    <t>SELETAR</t>
  </si>
  <si>
    <t>XSP</t>
  </si>
  <si>
    <t>TARARE</t>
  </si>
  <si>
    <t>XVF</t>
  </si>
  <si>
    <t>VILEFRANCE</t>
  </si>
  <si>
    <t>YAKUTAT</t>
  </si>
  <si>
    <t>YAK</t>
  </si>
  <si>
    <t>SAULT STE MARIE</t>
  </si>
  <si>
    <t>YAM</t>
  </si>
  <si>
    <t>SAULT SAINTE MARIE</t>
  </si>
  <si>
    <t>CANADA</t>
  </si>
  <si>
    <t>YAOUNDE</t>
  </si>
  <si>
    <t>YAO</t>
  </si>
  <si>
    <t>YAP INTERNATIONAL</t>
  </si>
  <si>
    <t>YAP</t>
  </si>
  <si>
    <t>WINNIPEG ST ANDREWS</t>
  </si>
  <si>
    <t>YAV</t>
  </si>
  <si>
    <t>WINNIPEG</t>
  </si>
  <si>
    <t>SHEARWATER</t>
  </si>
  <si>
    <t>YAW</t>
  </si>
  <si>
    <t>HALIFAX</t>
  </si>
  <si>
    <t>ST ANTHONY</t>
  </si>
  <si>
    <t>YAY</t>
  </si>
  <si>
    <t>ST. ANTHONY</t>
  </si>
  <si>
    <t>TOFINO</t>
  </si>
  <si>
    <t>YAZ</t>
  </si>
  <si>
    <t>KUGAARUK</t>
  </si>
  <si>
    <t>YBB</t>
  </si>
  <si>
    <t>PELLY BAY</t>
  </si>
  <si>
    <t>BAIE COMEAU</t>
  </si>
  <si>
    <t>YBC</t>
  </si>
  <si>
    <t>BAGOTVILLE</t>
  </si>
  <si>
    <t>YBG</t>
  </si>
  <si>
    <t>BAKER LAKE</t>
  </si>
  <si>
    <t>YBK</t>
  </si>
  <si>
    <t>CAMPBELL RIVER</t>
  </si>
  <si>
    <t>YBL</t>
  </si>
  <si>
    <t>BRANDON MUNI</t>
  </si>
  <si>
    <t>YBR</t>
  </si>
  <si>
    <t>BRANDON</t>
  </si>
  <si>
    <t>CAMBRIDGE BAY</t>
  </si>
  <si>
    <t>YCB</t>
  </si>
  <si>
    <t>NANAIMO</t>
  </si>
  <si>
    <t>YCD</t>
  </si>
  <si>
    <t>CASTLEGAR</t>
  </si>
  <si>
    <t>YCG</t>
  </si>
  <si>
    <t>MIRAMICHI</t>
  </si>
  <si>
    <t>YCH</t>
  </si>
  <si>
    <t>CHATHAM</t>
  </si>
  <si>
    <t>CHARLO</t>
  </si>
  <si>
    <t>YCL</t>
  </si>
  <si>
    <t>KUGLUKTUK</t>
  </si>
  <si>
    <t>YCO</t>
  </si>
  <si>
    <t>COPPERMINE</t>
  </si>
  <si>
    <t>CORONATION</t>
  </si>
  <si>
    <t>YCT</t>
  </si>
  <si>
    <t>CHILLIWACK</t>
  </si>
  <si>
    <t>YCW</t>
  </si>
  <si>
    <t>CLYDE RIVER</t>
  </si>
  <si>
    <t>YCY</t>
  </si>
  <si>
    <t>DAWSON</t>
  </si>
  <si>
    <t>YDA</t>
  </si>
  <si>
    <t>BURWASH</t>
  </si>
  <si>
    <t>YDB</t>
  </si>
  <si>
    <t>YDC</t>
  </si>
  <si>
    <t>DEER LAKE</t>
  </si>
  <si>
    <t>YDF</t>
  </si>
  <si>
    <t>DEASE LAKE</t>
  </si>
  <si>
    <t>YDL</t>
  </si>
  <si>
    <t>DAUPHIN BARKER</t>
  </si>
  <si>
    <t>YDN</t>
  </si>
  <si>
    <t>DAUPHIN</t>
  </si>
  <si>
    <t>DAWSON CREEK</t>
  </si>
  <si>
    <t>YDQ</t>
  </si>
  <si>
    <t>YECHEON</t>
  </si>
  <si>
    <t>YEC</t>
  </si>
  <si>
    <t>YECHON</t>
  </si>
  <si>
    <t>EDMONTON NAMAO</t>
  </si>
  <si>
    <t>YED</t>
  </si>
  <si>
    <t>EDMONTON</t>
  </si>
  <si>
    <t>EDMONTON INTERNATIONAL</t>
  </si>
  <si>
    <t>YEG</t>
  </si>
  <si>
    <t>ARVIAT</t>
  </si>
  <si>
    <t>YEK</t>
  </si>
  <si>
    <t>ESKIMO POINT</t>
  </si>
  <si>
    <t>ESTEVAN</t>
  </si>
  <si>
    <t>YEN</t>
  </si>
  <si>
    <t>YEOVILTON</t>
  </si>
  <si>
    <t>YEO</t>
  </si>
  <si>
    <t>EDSON</t>
  </si>
  <si>
    <t>YET</t>
  </si>
  <si>
    <t>EUREKA</t>
  </si>
  <si>
    <t>YEU</t>
  </si>
  <si>
    <t>INUVIK MIKE ZUBKO</t>
  </si>
  <si>
    <t>YEV</t>
  </si>
  <si>
    <t>INUVIK</t>
  </si>
  <si>
    <t>IQALUIT</t>
  </si>
  <si>
    <t>YFB</t>
  </si>
  <si>
    <t>FREDERICTON</t>
  </si>
  <si>
    <t>YFC</t>
  </si>
  <si>
    <t>FLIN FLON</t>
  </si>
  <si>
    <t>YFO</t>
  </si>
  <si>
    <t>FORT RESOLUTION</t>
  </si>
  <si>
    <t>YFR</t>
  </si>
  <si>
    <t>FORT SIMPSON</t>
  </si>
  <si>
    <t>YFS</t>
  </si>
  <si>
    <t>MIHO</t>
  </si>
  <si>
    <t>YGJ</t>
  </si>
  <si>
    <t>YGK</t>
  </si>
  <si>
    <t>LA GRANDE RIVIERE</t>
  </si>
  <si>
    <t>YGL</t>
  </si>
  <si>
    <t>GASPE</t>
  </si>
  <si>
    <t>YGP</t>
  </si>
  <si>
    <t>GERALDTON GREENSTONE REGIONAL</t>
  </si>
  <si>
    <t>YGQ</t>
  </si>
  <si>
    <t>GERALDTON</t>
  </si>
  <si>
    <t>ILES DE LA MADELEINE</t>
  </si>
  <si>
    <t>YGR</t>
  </si>
  <si>
    <t>KUUJJUARAPIK</t>
  </si>
  <si>
    <t>YGW</t>
  </si>
  <si>
    <t>KUUJJUARARAPIK</t>
  </si>
  <si>
    <t>GILLAM</t>
  </si>
  <si>
    <t>YGX</t>
  </si>
  <si>
    <t>HUDSON BAY</t>
  </si>
  <si>
    <t>YHB</t>
  </si>
  <si>
    <t>DRYDEN RGNL</t>
  </si>
  <si>
    <t>YHD</t>
  </si>
  <si>
    <t>DRYDEN</t>
  </si>
  <si>
    <t>HOLMAN</t>
  </si>
  <si>
    <t>YHI</t>
  </si>
  <si>
    <t>HOLMAN ISLAND</t>
  </si>
  <si>
    <t>GJOA HAVEN</t>
  </si>
  <si>
    <t>YHK</t>
  </si>
  <si>
    <t>YHM</t>
  </si>
  <si>
    <t>ST HUBERT</t>
  </si>
  <si>
    <t>YHU</t>
  </si>
  <si>
    <t>MONTREAL</t>
  </si>
  <si>
    <t>HAY RIVER</t>
  </si>
  <si>
    <t>YHY</t>
  </si>
  <si>
    <t>HALIFAX INTERNATIONAL</t>
  </si>
  <si>
    <t>YHZ</t>
  </si>
  <si>
    <t>ATIKOKAN MUNI</t>
  </si>
  <si>
    <t>YIB</t>
  </si>
  <si>
    <t>ATIKOKAN</t>
  </si>
  <si>
    <t>POND INLET</t>
  </si>
  <si>
    <t>YIO</t>
  </si>
  <si>
    <t>WILLOW RUN</t>
  </si>
  <si>
    <t>YIP</t>
  </si>
  <si>
    <t>ST JEAN</t>
  </si>
  <si>
    <t>YJN</t>
  </si>
  <si>
    <t>ST. JEAN</t>
  </si>
  <si>
    <t>STEPHENVILLE</t>
  </si>
  <si>
    <t>YJT</t>
  </si>
  <si>
    <t>KAMLOOPS</t>
  </si>
  <si>
    <t>YKA</t>
  </si>
  <si>
    <t>WATERLOO RGNL</t>
  </si>
  <si>
    <t>YKF</t>
  </si>
  <si>
    <t>WATERLOO</t>
  </si>
  <si>
    <t>SCHEFFERVILLE</t>
  </si>
  <si>
    <t>YKL</t>
  </si>
  <si>
    <t>YAKUTSK</t>
  </si>
  <si>
    <t>YKS</t>
  </si>
  <si>
    <t>KINDERSLEY</t>
  </si>
  <si>
    <t>YKY</t>
  </si>
  <si>
    <t>BUTTONVILLE MUNI</t>
  </si>
  <si>
    <t>YKZ</t>
  </si>
  <si>
    <t>TORONTO</t>
  </si>
  <si>
    <t>CHAPLEAU</t>
  </si>
  <si>
    <t>YLD</t>
  </si>
  <si>
    <t>MEADOW LAKE</t>
  </si>
  <si>
    <t>YLJ</t>
  </si>
  <si>
    <t>LLOYDMINSTER</t>
  </si>
  <si>
    <t>YLL</t>
  </si>
  <si>
    <t>ALERT</t>
  </si>
  <si>
    <t>YLT</t>
  </si>
  <si>
    <t>KELOWNA</t>
  </si>
  <si>
    <t>YLW</t>
  </si>
  <si>
    <t>MAYO</t>
  </si>
  <si>
    <t>YMA</t>
  </si>
  <si>
    <t>MOOSE JAW</t>
  </si>
  <si>
    <t>YMJ</t>
  </si>
  <si>
    <t>FORT MCMURRAY</t>
  </si>
  <si>
    <t>YMM</t>
  </si>
  <si>
    <t>MOOSONEE</t>
  </si>
  <si>
    <t>YMO</t>
  </si>
  <si>
    <t>MOISES BENZAQUEN RENGIFO</t>
  </si>
  <si>
    <t>YMS</t>
  </si>
  <si>
    <t>YURIMAGUAS</t>
  </si>
  <si>
    <t>MANIWAKI</t>
  </si>
  <si>
    <t>YMW</t>
  </si>
  <si>
    <t>MONTREAL INTERNATIONAL MIRABEL</t>
  </si>
  <si>
    <t>YMX</t>
  </si>
  <si>
    <t>NATASHQUAN</t>
  </si>
  <si>
    <t>YNA</t>
  </si>
  <si>
    <t>YENBO</t>
  </si>
  <si>
    <t>YNB</t>
  </si>
  <si>
    <t>GATINEAU</t>
  </si>
  <si>
    <t>YND</t>
  </si>
  <si>
    <t>YOUNGSTOWN WARREN RGNL</t>
  </si>
  <si>
    <t>YNG</t>
  </si>
  <si>
    <t>YOUNGSTOWN</t>
  </si>
  <si>
    <t>MATAGAMI</t>
  </si>
  <si>
    <t>YNM</t>
  </si>
  <si>
    <t>LAISHAN</t>
  </si>
  <si>
    <t>YNT</t>
  </si>
  <si>
    <t>YANTAI</t>
  </si>
  <si>
    <t>OLD CROW</t>
  </si>
  <si>
    <t>YOC</t>
  </si>
  <si>
    <t>COLD LAKE</t>
  </si>
  <si>
    <t>YOD</t>
  </si>
  <si>
    <t>HIGH LEVEL</t>
  </si>
  <si>
    <t>YOJ</t>
  </si>
  <si>
    <t>YOLA</t>
  </si>
  <si>
    <t>YOL</t>
  </si>
  <si>
    <t>GORAKHPUR</t>
  </si>
  <si>
    <t>YOP</t>
  </si>
  <si>
    <t>OTTAWA MACDONALD CARTIER INTERNATIONAL</t>
  </si>
  <si>
    <t>YOW</t>
  </si>
  <si>
    <t>OTTAWA</t>
  </si>
  <si>
    <t>PRINCE ALBERT GLASS FIELD</t>
  </si>
  <si>
    <t>YPA</t>
  </si>
  <si>
    <t>PRINCE ALBERT</t>
  </si>
  <si>
    <t>PEACE RIVER</t>
  </si>
  <si>
    <t>YPE</t>
  </si>
  <si>
    <t>SOUTHPORT</t>
  </si>
  <si>
    <t>YPG</t>
  </si>
  <si>
    <t>PORTAGE-LA-PRAIRIE</t>
  </si>
  <si>
    <t>PICKLE LAKE</t>
  </si>
  <si>
    <t>YPL</t>
  </si>
  <si>
    <t>PORT MENIER</t>
  </si>
  <si>
    <t>YPN</t>
  </si>
  <si>
    <t>PETERBOROUGH</t>
  </si>
  <si>
    <t>YPQ</t>
  </si>
  <si>
    <t>PRINCE RUPERT</t>
  </si>
  <si>
    <t>YPR</t>
  </si>
  <si>
    <t>PRINCE PUPERT</t>
  </si>
  <si>
    <t>FORT CHIPEWYAN</t>
  </si>
  <si>
    <t>YPY</t>
  </si>
  <si>
    <t>MUSKOKA</t>
  </si>
  <si>
    <t>YQA</t>
  </si>
  <si>
    <t>QUEBEC JEAN LESAGE INTERNATIONAL</t>
  </si>
  <si>
    <t>YQB</t>
  </si>
  <si>
    <t>QUEBEC</t>
  </si>
  <si>
    <t>RED DEER REGIONAL</t>
  </si>
  <si>
    <t>YQF</t>
  </si>
  <si>
    <t>RED DEER INDUSTRIAL</t>
  </si>
  <si>
    <t>WINDSOR</t>
  </si>
  <si>
    <t>YQG</t>
  </si>
  <si>
    <t>WATSON LAKE</t>
  </si>
  <si>
    <t>YQH</t>
  </si>
  <si>
    <t>KENORA</t>
  </si>
  <si>
    <t>YQK</t>
  </si>
  <si>
    <t>LETHBRIDGE</t>
  </si>
  <si>
    <t>YQL</t>
  </si>
  <si>
    <t>GREATER MONCTON INTERNATIONAL</t>
  </si>
  <si>
    <t>YQM</t>
  </si>
  <si>
    <t>MONCTON</t>
  </si>
  <si>
    <t>COMOX</t>
  </si>
  <si>
    <t>YQQ</t>
  </si>
  <si>
    <t>REGINA INTERNATIONAL</t>
  </si>
  <si>
    <t>YQR</t>
  </si>
  <si>
    <t>REGINA</t>
  </si>
  <si>
    <t>THUNDER BAY</t>
  </si>
  <si>
    <t>YQT</t>
  </si>
  <si>
    <t>GRANDE PRAIRIE</t>
  </si>
  <si>
    <t>YQU</t>
  </si>
  <si>
    <t>YORKTON MUNI</t>
  </si>
  <si>
    <t>YQV</t>
  </si>
  <si>
    <t>YORKTON</t>
  </si>
  <si>
    <t>NORTH BATTLEFORD</t>
  </si>
  <si>
    <t>YQW</t>
  </si>
  <si>
    <t>GANDER INTERNATIONAL</t>
  </si>
  <si>
    <t>YQX</t>
  </si>
  <si>
    <t>GANDER</t>
  </si>
  <si>
    <t>YQY</t>
  </si>
  <si>
    <t>QUESNEL</t>
  </si>
  <si>
    <t>YQZ</t>
  </si>
  <si>
    <t>RESOLUTE BAY</t>
  </si>
  <si>
    <t>YRB</t>
  </si>
  <si>
    <t>RESOLUTE</t>
  </si>
  <si>
    <t>RIVIERE DU LOUP</t>
  </si>
  <si>
    <t>YRI</t>
  </si>
  <si>
    <t>ROBERVAL</t>
  </si>
  <si>
    <t>YRJ</t>
  </si>
  <si>
    <t>ROCKY MOUNTAIN HOUSE</t>
  </si>
  <si>
    <t>YRM</t>
  </si>
  <si>
    <t>RANKIN INLET</t>
  </si>
  <si>
    <t>YRT</t>
  </si>
  <si>
    <t>SUDBURY</t>
  </si>
  <si>
    <t>YSB</t>
  </si>
  <si>
    <t>SHERBROOKE</t>
  </si>
  <si>
    <t>YSC</t>
  </si>
  <si>
    <t>SAINT JOHN</t>
  </si>
  <si>
    <t>YSJ</t>
  </si>
  <si>
    <t>ST. JOHN</t>
  </si>
  <si>
    <t>YSM</t>
  </si>
  <si>
    <t>NANISIVIK</t>
  </si>
  <si>
    <t>YSR</t>
  </si>
  <si>
    <t>SUMMERSIDE</t>
  </si>
  <si>
    <t>YSU</t>
  </si>
  <si>
    <t>SACHS HARBOUR</t>
  </si>
  <si>
    <t>YSY</t>
  </si>
  <si>
    <t>CAPE DORSET</t>
  </si>
  <si>
    <t>YTE</t>
  </si>
  <si>
    <t>THOMPSON</t>
  </si>
  <si>
    <t>YTH</t>
  </si>
  <si>
    <t>YTR</t>
  </si>
  <si>
    <t>TIMMINS</t>
  </si>
  <si>
    <t>YTS</t>
  </si>
  <si>
    <t>CITY CENTRE</t>
  </si>
  <si>
    <t>YTZ</t>
  </si>
  <si>
    <t>TUKTOYAKTUK</t>
  </si>
  <si>
    <t>YUB</t>
  </si>
  <si>
    <t>MONTREAL INTERNATIONAL DORVAL</t>
  </si>
  <si>
    <t>YUL</t>
  </si>
  <si>
    <t>YUMA MCAS YUMA INTERNATIONAL</t>
  </si>
  <si>
    <t>YUM</t>
  </si>
  <si>
    <t>YUMA</t>
  </si>
  <si>
    <t>REPULSE BAY</t>
  </si>
  <si>
    <t>YUT</t>
  </si>
  <si>
    <t>HALL BEACH</t>
  </si>
  <si>
    <t>YUX</t>
  </si>
  <si>
    <t>ROUYN NORANDA</t>
  </si>
  <si>
    <t>YUY</t>
  </si>
  <si>
    <t>ROUYN</t>
  </si>
  <si>
    <t>MORONI ICONI</t>
  </si>
  <si>
    <t>YVA</t>
  </si>
  <si>
    <t>LA RONGE</t>
  </si>
  <si>
    <t>YVC</t>
  </si>
  <si>
    <t>VERMILION</t>
  </si>
  <si>
    <t>YVG</t>
  </si>
  <si>
    <t>VERMILLION</t>
  </si>
  <si>
    <t>QIKIQTARJUAQ</t>
  </si>
  <si>
    <t>YVM</t>
  </si>
  <si>
    <t>BROUGHTON ISLAND</t>
  </si>
  <si>
    <t>VAL D OR</t>
  </si>
  <si>
    <t>YVO</t>
  </si>
  <si>
    <t>VAL D'OR</t>
  </si>
  <si>
    <t>KUUJJUAQ</t>
  </si>
  <si>
    <t>YVP</t>
  </si>
  <si>
    <t>QUUJJUAQ</t>
  </si>
  <si>
    <t>NORMAN WELLS</t>
  </si>
  <si>
    <t>YVQ</t>
  </si>
  <si>
    <t>VANCOUVER INTERNATIONAL</t>
  </si>
  <si>
    <t>YVR</t>
  </si>
  <si>
    <t>VANCOUVER</t>
  </si>
  <si>
    <t>BUFFALO NARROWS</t>
  </si>
  <si>
    <t>YVT</t>
  </si>
  <si>
    <t>WIARTON</t>
  </si>
  <si>
    <t>YVV</t>
  </si>
  <si>
    <t>PETAWAWA</t>
  </si>
  <si>
    <t>YWA</t>
  </si>
  <si>
    <t>WINNIPEG INTERNATIONAL</t>
  </si>
  <si>
    <t>YWG</t>
  </si>
  <si>
    <t>WABUSH</t>
  </si>
  <si>
    <t>YWK</t>
  </si>
  <si>
    <t>WILLIAMS LAKE</t>
  </si>
  <si>
    <t>YWL</t>
  </si>
  <si>
    <t>WRIGLEY</t>
  </si>
  <si>
    <t>YWY</t>
  </si>
  <si>
    <t>CRANBROOK</t>
  </si>
  <si>
    <t>YXC</t>
  </si>
  <si>
    <t>EDMONTON CITY CENTRE</t>
  </si>
  <si>
    <t>YXD</t>
  </si>
  <si>
    <t>SASKATOON J G DIEFENBAKER INTERNATIONAL</t>
  </si>
  <si>
    <t>YXE</t>
  </si>
  <si>
    <t>SASKATOON</t>
  </si>
  <si>
    <t>MEDICINE HAT</t>
  </si>
  <si>
    <t>YXH</t>
  </si>
  <si>
    <t>FORT ST JOHN</t>
  </si>
  <si>
    <t>YXJ</t>
  </si>
  <si>
    <t>FORT SAINT JOHN</t>
  </si>
  <si>
    <t>SIOUX LOOKOUT</t>
  </si>
  <si>
    <t>YXL</t>
  </si>
  <si>
    <t>PANGNIRTUNG</t>
  </si>
  <si>
    <t>YXP</t>
  </si>
  <si>
    <t>TIMISKAMING RGNL</t>
  </si>
  <si>
    <t>YXR</t>
  </si>
  <si>
    <t>EARLTON</t>
  </si>
  <si>
    <t>PRINCE GEORGE</t>
  </si>
  <si>
    <t>YXS</t>
  </si>
  <si>
    <t>TERRACE</t>
  </si>
  <si>
    <t>YXT</t>
  </si>
  <si>
    <t>YXU</t>
  </si>
  <si>
    <t>ABBOTSFORD</t>
  </si>
  <si>
    <t>YXX</t>
  </si>
  <si>
    <t>WHITEHORSE INTERNATIONAL</t>
  </si>
  <si>
    <t>YXY</t>
  </si>
  <si>
    <t>WHITEHORSE</t>
  </si>
  <si>
    <t>NORTH BAY</t>
  </si>
  <si>
    <t>YYB</t>
  </si>
  <si>
    <t>CALGARY INTERNATIONAL</t>
  </si>
  <si>
    <t>YYC</t>
  </si>
  <si>
    <t>CALGARY</t>
  </si>
  <si>
    <t>SMITHERS</t>
  </si>
  <si>
    <t>YYD</t>
  </si>
  <si>
    <t>FORT NELSON</t>
  </si>
  <si>
    <t>YYE</t>
  </si>
  <si>
    <t>PENTICTON</t>
  </si>
  <si>
    <t>YYF</t>
  </si>
  <si>
    <t>CHARLOTTETOWN</t>
  </si>
  <si>
    <t>YYG</t>
  </si>
  <si>
    <t>TALOYOAK</t>
  </si>
  <si>
    <t>YYH</t>
  </si>
  <si>
    <t>SPENCE BAY</t>
  </si>
  <si>
    <t>VICTORIA INTERNATIONAL</t>
  </si>
  <si>
    <t>YYJ</t>
  </si>
  <si>
    <t>VICTORIA</t>
  </si>
  <si>
    <t>LYNN LAKE</t>
  </si>
  <si>
    <t>YYL</t>
  </si>
  <si>
    <t>SWIFT CURRENT</t>
  </si>
  <si>
    <t>YYN</t>
  </si>
  <si>
    <t>CHURCHILL</t>
  </si>
  <si>
    <t>YYQ</t>
  </si>
  <si>
    <t>GOOSE BAY</t>
  </si>
  <si>
    <t>YYR</t>
  </si>
  <si>
    <t>ST JOHNS INTERNATIONAL</t>
  </si>
  <si>
    <t>YYT</t>
  </si>
  <si>
    <t>ST. JOHN'S</t>
  </si>
  <si>
    <t>KAPUSKASING</t>
  </si>
  <si>
    <t>YYU</t>
  </si>
  <si>
    <t>ARMSTRONG</t>
  </si>
  <si>
    <t>YYW</t>
  </si>
  <si>
    <t>MONT JOLI</t>
  </si>
  <si>
    <t>YYY</t>
  </si>
  <si>
    <t>LESTER B PEARSON INTERNATIONAL</t>
  </si>
  <si>
    <t>YYZ</t>
  </si>
  <si>
    <t>DOWNSVIEW</t>
  </si>
  <si>
    <t>YZD</t>
  </si>
  <si>
    <t>GORE BAY MANITOULIN</t>
  </si>
  <si>
    <t>YZE</t>
  </si>
  <si>
    <t>GORE BAY</t>
  </si>
  <si>
    <t>YELLOWKNIFE</t>
  </si>
  <si>
    <t>YZF</t>
  </si>
  <si>
    <t>SLAVE LAKE</t>
  </si>
  <si>
    <t>YZH</t>
  </si>
  <si>
    <t>SANDSPIT</t>
  </si>
  <si>
    <t>YZP</t>
  </si>
  <si>
    <t>CHRIS HADFIELD</t>
  </si>
  <si>
    <t>YZR</t>
  </si>
  <si>
    <t>SARNIA</t>
  </si>
  <si>
    <t>FAIRMONT HOT SPRINGS</t>
  </si>
  <si>
    <t>YZS</t>
  </si>
  <si>
    <t>CORAL HARBOUR</t>
  </si>
  <si>
    <t>PORT HARDY</t>
  </si>
  <si>
    <t>YZT</t>
  </si>
  <si>
    <t>WHITECOURT</t>
  </si>
  <si>
    <t>YZU</t>
  </si>
  <si>
    <t>SEPT ILES</t>
  </si>
  <si>
    <t>YZV</t>
  </si>
  <si>
    <t>SEPT-ILES</t>
  </si>
  <si>
    <t>TESLIN</t>
  </si>
  <si>
    <t>YZW</t>
  </si>
  <si>
    <t>YZX</t>
  </si>
  <si>
    <t>ZADAR</t>
  </si>
  <si>
    <t>ZAD</t>
  </si>
  <si>
    <t>ZAGREB</t>
  </si>
  <si>
    <t>ZAG</t>
  </si>
  <si>
    <t>ZAHEDAN INTERNATIONAL</t>
  </si>
  <si>
    <t>ZAH</t>
  </si>
  <si>
    <t>ZAHEDAN</t>
  </si>
  <si>
    <t>PICHOY</t>
  </si>
  <si>
    <t>ZAL</t>
  </si>
  <si>
    <t>VALDIVIA</t>
  </si>
  <si>
    <t>ZAMBOANGA INTERNATIONAL</t>
  </si>
  <si>
    <t>ZAM</t>
  </si>
  <si>
    <t>ZAMBOANGA</t>
  </si>
  <si>
    <t>ZARIA</t>
  </si>
  <si>
    <t>ZAR</t>
  </si>
  <si>
    <t>ZARAGOZA AB</t>
  </si>
  <si>
    <t>ZAZ</t>
  </si>
  <si>
    <t>ZARAGOZA</t>
  </si>
  <si>
    <t>CHAH BAHAR</t>
  </si>
  <si>
    <t>ZBR</t>
  </si>
  <si>
    <t>ARNSBERG MENDEN</t>
  </si>
  <si>
    <t>ZCA</t>
  </si>
  <si>
    <t>ARNSBERG</t>
  </si>
  <si>
    <t>BADEN OOS</t>
  </si>
  <si>
    <t>ZCC</t>
  </si>
  <si>
    <t>BADEN-BADEN</t>
  </si>
  <si>
    <t>GENERAL LEOBARDO C RUIZ INTERNATIONAL</t>
  </si>
  <si>
    <t>ZCL</t>
  </si>
  <si>
    <t>ZACATECAS</t>
  </si>
  <si>
    <t>CELLE</t>
  </si>
  <si>
    <t>ZCN</t>
  </si>
  <si>
    <t>MAQUEHUE</t>
  </si>
  <si>
    <t>ZCO</t>
  </si>
  <si>
    <t>TEMUCO</t>
  </si>
  <si>
    <t>ZFA</t>
  </si>
  <si>
    <t>FORT MCPHERSON</t>
  </si>
  <si>
    <t>ZFM</t>
  </si>
  <si>
    <t>ZHONGCHUAN</t>
  </si>
  <si>
    <t>ZGC</t>
  </si>
  <si>
    <t>LANZHOU</t>
  </si>
  <si>
    <t>ZIGUINCHOR</t>
  </si>
  <si>
    <t>ZIG</t>
  </si>
  <si>
    <t>IXTAPA ZIHUATANEJO INTERNATIONAL</t>
  </si>
  <si>
    <t>ZIH</t>
  </si>
  <si>
    <t>ZIHUATANEJO</t>
  </si>
  <si>
    <t>PLAYA DE ORO INTERNATIONAL</t>
  </si>
  <si>
    <t>ZLO</t>
  </si>
  <si>
    <t>ZAMORA</t>
  </si>
  <si>
    <t>ZMM</t>
  </si>
  <si>
    <t>ZINDER</t>
  </si>
  <si>
    <t>ZND</t>
  </si>
  <si>
    <t>HANAU AAF</t>
  </si>
  <si>
    <t>ZNF</t>
  </si>
  <si>
    <t>HANAU</t>
  </si>
  <si>
    <t>KOBLENZ WINNINGEN</t>
  </si>
  <si>
    <t>ZNV</t>
  </si>
  <si>
    <t>KOBLENZ</t>
  </si>
  <si>
    <t>ZANZIBAR</t>
  </si>
  <si>
    <t>ZNZ</t>
  </si>
  <si>
    <t>CANAL BAJO CARLOS HOTT SIEBERT</t>
  </si>
  <si>
    <t>ZOS</t>
  </si>
  <si>
    <t>OSORNO</t>
  </si>
  <si>
    <t>SPEYER</t>
  </si>
  <si>
    <t>ZQC</t>
  </si>
  <si>
    <t>TRIER FOHREN</t>
  </si>
  <si>
    <t>ZQF</t>
  </si>
  <si>
    <t>TRIER</t>
  </si>
  <si>
    <t>DONAUESCHINGEN VILLINGEN</t>
  </si>
  <si>
    <t>ZQL</t>
  </si>
  <si>
    <t>DONAUESCHINGEN</t>
  </si>
  <si>
    <t>ZQN</t>
  </si>
  <si>
    <t>QUEENSTOWN INTERNATIONAL</t>
  </si>
  <si>
    <t>ZURICH</t>
  </si>
  <si>
    <t>ZRH</t>
  </si>
  <si>
    <t>ZSA</t>
  </si>
  <si>
    <t>COCKBURN TOWN</t>
  </si>
  <si>
    <t>ST PIERRE PIERREFONDS</t>
  </si>
  <si>
    <t>ZSE</t>
  </si>
  <si>
    <t>ZAKINTHOS DIONYSIOS SOLOMOS</t>
  </si>
  <si>
    <t>ZTH</t>
  </si>
  <si>
    <t>ZAKYNTHOS</t>
  </si>
  <si>
    <t>PUPELDE</t>
  </si>
  <si>
    <t>ZUD</t>
  </si>
  <si>
    <t>ANCUD</t>
  </si>
  <si>
    <t>BLACK ROCK</t>
  </si>
  <si>
    <t>ZUN</t>
  </si>
  <si>
    <t>ZUNI PUEBLO</t>
  </si>
  <si>
    <t>MIANDRIVAZO</t>
  </si>
  <si>
    <t>ZVA</t>
  </si>
  <si>
    <t>SAVANNAKHET</t>
  </si>
  <si>
    <t>ZVK</t>
  </si>
  <si>
    <t>ANDAPA</t>
  </si>
  <si>
    <t>ZWA</t>
  </si>
  <si>
    <t>OSMANY INTERNATIONAL</t>
  </si>
  <si>
    <t>ZYL</t>
  </si>
  <si>
    <t>SYLHET OSMANI</t>
  </si>
  <si>
    <t>MZUZU</t>
  </si>
  <si>
    <t>ZZU</t>
  </si>
  <si>
    <t>CAR TRAVEL</t>
  </si>
  <si>
    <t>Enter details of company owned vehicles and their annual distances</t>
  </si>
  <si>
    <t>Example: 5 vehicles which each travel around 20,000 kms annually should be entered as "5" vehicles and "20,000" for annual distance per vehicle</t>
  </si>
  <si>
    <t>A 6th vehicle with an annual distance of 25,000 km would need to be entered on the next line as "1" vehicle and "25,000" for distance</t>
  </si>
  <si>
    <t>Please also enter the vehicle type / fuel and select miles / kms as units</t>
  </si>
  <si>
    <t>number of cars</t>
  </si>
  <si>
    <t>distance per vehicle</t>
  </si>
  <si>
    <t>car size</t>
  </si>
  <si>
    <t>car fuel</t>
  </si>
  <si>
    <t>return trip</t>
  </si>
  <si>
    <t>TRAIN TRAVEL</t>
  </si>
  <si>
    <t>Enter details of train travel taken by attendees, organisers, staff etc.</t>
  </si>
  <si>
    <t>Please also clarify if it is a return trip or a single trip</t>
  </si>
  <si>
    <t>number of people</t>
  </si>
  <si>
    <t>distance</t>
  </si>
  <si>
    <t>COACH 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</si>
</sst>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_-;\-* #,##0_-;_-* &quot;-&quot;??_-;_-@_-"/>
    <numFmt numFmtId="165" formatCode="0.0"/>
    <numFmt numFmtId="166" formatCode="0.0000"/>
    <numFmt numFmtId="167" formatCode="0.000"/>
    <numFmt numFmtId="168" formatCode="0.0%"/>
    <numFmt numFmtId="169" formatCode="0.00000"/>
    <numFmt numFmtId="170" formatCode="#,##0.0"/>
    <numFmt numFmtId="171" formatCode="??0.0?????"/>
    <numFmt numFmtId="172" formatCode="??0.0????????"/>
    <numFmt numFmtId="173" formatCode="??0.0????"/>
  </numFmts>
  <fonts count="62">
    <font>
      <sz val="11"/>
      <color theme="1"/>
      <name val="Calibri"/>
      <family val="2"/>
      <scheme val="minor"/>
    </font>
    <font>
      <sz val="11"/>
      <color rgb="FFFF0000"/>
      <name val="Calibri"/>
      <family val="2"/>
      <scheme val="minor"/>
    </font>
    <font>
      <u/>
      <sz val="11"/>
      <color theme="1"/>
      <name val="Calibri"/>
      <family val="2"/>
      <scheme val="minor"/>
    </font>
    <font>
      <sz val="18"/>
      <color theme="0" tint="-0.14999847407452621"/>
      <name val="Gill Sans Ultra Bold"/>
      <family val="2"/>
    </font>
    <font>
      <sz val="24"/>
      <color rgb="FF808080"/>
      <name val="Gill Sans Ultra Bold"/>
      <family val="2"/>
    </font>
    <font>
      <b/>
      <sz val="16"/>
      <color rgb="FF00B050"/>
      <name val="Univers for BP Light"/>
      <family val="2"/>
    </font>
    <font>
      <b/>
      <sz val="12"/>
      <color rgb="FF00B050"/>
      <name val="Univers for BP Light"/>
      <family val="2"/>
    </font>
    <font>
      <sz val="14"/>
      <color theme="1"/>
      <name val="Calibri"/>
      <family val="2"/>
      <scheme val="minor"/>
    </font>
    <font>
      <sz val="11"/>
      <color theme="1"/>
      <name val="Univers for BP Light"/>
      <family val="2"/>
    </font>
    <font>
      <i/>
      <sz val="11"/>
      <color theme="1"/>
      <name val="Univers for BP Light"/>
      <family val="2"/>
    </font>
    <font>
      <b/>
      <sz val="10"/>
      <color theme="1"/>
      <name val="Univers for BP Light"/>
      <family val="2"/>
    </font>
    <font>
      <sz val="10"/>
      <color theme="1"/>
      <name val="Univers for BP Light"/>
      <family val="2"/>
    </font>
    <font>
      <u/>
      <sz val="11"/>
      <color theme="10"/>
      <name val="Calibri"/>
      <family val="2"/>
      <scheme val="minor"/>
    </font>
    <font>
      <vertAlign val="superscript"/>
      <sz val="11"/>
      <color theme="1"/>
      <name val="Univers for BP Light"/>
      <family val="2"/>
    </font>
    <font>
      <b/>
      <sz val="11"/>
      <color theme="1"/>
      <name val="Calibri"/>
      <family val="2"/>
      <scheme val="minor"/>
    </font>
    <font>
      <sz val="11"/>
      <color theme="1"/>
      <name val="Calibri"/>
      <family val="2"/>
      <scheme val="minor"/>
    </font>
    <font>
      <i/>
      <sz val="11"/>
      <color theme="1"/>
      <name val="Calibri"/>
      <family val="2"/>
      <scheme val="minor"/>
    </font>
    <font>
      <sz val="11"/>
      <name val="Calibri"/>
      <family val="2"/>
      <scheme val="minor"/>
    </font>
    <font>
      <u/>
      <sz val="10"/>
      <color theme="10"/>
      <name val="Calibri"/>
      <family val="2"/>
      <scheme val="minor"/>
    </font>
    <font>
      <vertAlign val="subscript"/>
      <sz val="12"/>
      <name val="Arial"/>
      <family val="2"/>
    </font>
    <font>
      <sz val="12"/>
      <name val="Arial"/>
      <family val="2"/>
    </font>
    <font>
      <b/>
      <u/>
      <sz val="11"/>
      <color theme="1"/>
      <name val="Calibri"/>
      <family val="2"/>
      <scheme val="minor"/>
    </font>
    <font>
      <sz val="9"/>
      <color indexed="81"/>
      <name val="Tahoma"/>
      <family val="2"/>
    </font>
    <font>
      <b/>
      <sz val="9"/>
      <color indexed="81"/>
      <name val="Tahoma"/>
      <family val="2"/>
    </font>
    <font>
      <b/>
      <sz val="8"/>
      <name val="Tahoma"/>
      <family val="2"/>
    </font>
    <font>
      <u/>
      <sz val="11"/>
      <color indexed="12"/>
      <name val="Calibri"/>
      <family val="2"/>
    </font>
    <font>
      <b/>
      <sz val="11"/>
      <color theme="0"/>
      <name val="Calibri"/>
      <family val="2"/>
      <scheme val="minor"/>
    </font>
    <font>
      <sz val="11"/>
      <color theme="9" tint="-0.249977111117893"/>
      <name val="Calibri"/>
      <family val="2"/>
      <scheme val="minor"/>
    </font>
    <font>
      <sz val="11"/>
      <color theme="5"/>
      <name val="Calibri"/>
      <family val="2"/>
      <scheme val="minor"/>
    </font>
    <font>
      <sz val="10"/>
      <color rgb="FF000000"/>
      <name val="Segoe UI"/>
      <family val="2"/>
    </font>
    <font>
      <b/>
      <sz val="11"/>
      <color rgb="FFFF0000"/>
      <name val="Calibri"/>
      <family val="2"/>
      <scheme val="minor"/>
    </font>
    <font>
      <b/>
      <sz val="11"/>
      <color theme="9" tint="-0.249977111117893"/>
      <name val="Calibri"/>
      <family val="2"/>
      <scheme val="minor"/>
    </font>
    <font>
      <b/>
      <sz val="11"/>
      <color theme="1"/>
      <name val="Univers for BP Light"/>
      <family val="2"/>
    </font>
    <font>
      <sz val="9"/>
      <color theme="1"/>
      <name val="Univers for BP Light"/>
      <family val="2"/>
    </font>
    <font>
      <sz val="8"/>
      <color theme="1"/>
      <name val="Univers for BP Light"/>
      <family val="2"/>
    </font>
    <font>
      <sz val="11"/>
      <color rgb="FF002060"/>
      <name val="Calibri"/>
      <family val="2"/>
      <scheme val="minor"/>
    </font>
    <font>
      <vertAlign val="subscript"/>
      <sz val="11"/>
      <color indexed="56"/>
      <name val="Calibri"/>
      <family val="2"/>
    </font>
    <font>
      <sz val="11"/>
      <color indexed="56"/>
      <name val="Calibri"/>
      <family val="2"/>
    </font>
    <font>
      <sz val="8"/>
      <color rgb="FF222222"/>
      <name val="Univers for BP Light"/>
      <family val="2"/>
    </font>
    <font>
      <b/>
      <sz val="9"/>
      <color theme="1"/>
      <name val="Univers for BP Light"/>
      <family val="2"/>
    </font>
    <font>
      <sz val="10"/>
      <name val="Arial"/>
      <family val="2"/>
    </font>
    <font>
      <b/>
      <sz val="10"/>
      <name val="Arial"/>
      <family val="2"/>
    </font>
    <font>
      <b/>
      <vertAlign val="subscript"/>
      <sz val="10"/>
      <name val="Arial"/>
      <family val="2"/>
    </font>
    <font>
      <vertAlign val="subscript"/>
      <sz val="10"/>
      <name val="Arial"/>
      <family val="2"/>
    </font>
    <font>
      <i/>
      <sz val="10"/>
      <name val="Arial"/>
      <family val="2"/>
    </font>
    <font>
      <i/>
      <vertAlign val="subscript"/>
      <sz val="10"/>
      <name val="Arial"/>
      <family val="2"/>
    </font>
    <font>
      <b/>
      <i/>
      <sz val="10"/>
      <name val="Arial"/>
      <family val="2"/>
    </font>
    <font>
      <u/>
      <sz val="10"/>
      <color theme="10"/>
      <name val="Univers for BP Light"/>
      <family val="2"/>
    </font>
    <font>
      <sz val="10"/>
      <name val="Univers for BP Light"/>
      <family val="2"/>
    </font>
    <font>
      <sz val="8"/>
      <color theme="10"/>
      <name val="Univers for BP Light"/>
      <family val="2"/>
    </font>
    <font>
      <u/>
      <sz val="8"/>
      <color theme="10"/>
      <name val="Univers for BP Light"/>
      <family val="2"/>
    </font>
    <font>
      <sz val="18"/>
      <color rgb="FF00B050"/>
      <name val="Univers for BP Light"/>
      <family val="2"/>
    </font>
    <font>
      <b/>
      <sz val="18"/>
      <color rgb="FF00B050"/>
      <name val="Univers for BP Light"/>
      <family val="2"/>
    </font>
    <font>
      <sz val="8"/>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u/>
      <sz val="9"/>
      <color indexed="12"/>
      <name val="Calibri"/>
      <family val="2"/>
    </font>
    <font>
      <sz val="16"/>
      <color theme="1"/>
      <name val="Calibri"/>
      <family val="2"/>
      <scheme val="minor"/>
    </font>
    <font>
      <sz val="12"/>
      <color theme="1"/>
      <name val="Univers for BP Light"/>
      <family val="2"/>
    </font>
    <font>
      <b/>
      <sz val="12"/>
      <color theme="0" tint="-0.34998626667073579"/>
      <name val="Univers for BP Light"/>
      <family val="2"/>
    </font>
  </fonts>
  <fills count="25">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1" tint="0.249977111117893"/>
        <bgColor indexed="64"/>
      </patternFill>
    </fill>
    <fill>
      <patternFill patternType="solid">
        <fgColor theme="9" tint="0.59999389629810485"/>
        <bgColor indexed="64"/>
      </patternFill>
    </fill>
    <fill>
      <patternFill patternType="solid">
        <fgColor rgb="FFF8F8F8"/>
        <bgColor indexed="64"/>
      </patternFill>
    </fill>
    <fill>
      <patternFill patternType="solid">
        <fgColor theme="0"/>
        <bgColor indexed="64"/>
      </patternFill>
    </fill>
    <fill>
      <patternFill patternType="solid">
        <fgColor rgb="FFD9D9D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9797"/>
        <bgColor indexed="64"/>
      </patternFill>
    </fill>
    <fill>
      <patternFill patternType="solid">
        <fgColor theme="7" tint="-0.499984740745262"/>
        <bgColor indexed="64"/>
      </patternFill>
    </fill>
    <fill>
      <patternFill patternType="solid">
        <fgColor rgb="FFFF99CC"/>
        <bgColor indexed="64"/>
      </patternFill>
    </fill>
    <fill>
      <patternFill patternType="solid">
        <fgColor rgb="FF7030A0"/>
        <bgColor indexed="64"/>
      </patternFill>
    </fill>
    <fill>
      <patternFill patternType="solid">
        <fgColor rgb="FF3399FF"/>
        <bgColor indexed="64"/>
      </patternFill>
    </fill>
  </fills>
  <borders count="53">
    <border>
      <left/>
      <right/>
      <top/>
      <bottom/>
      <diagonal/>
    </border>
    <border>
      <left style="medium">
        <color theme="0"/>
      </left>
      <right style="medium">
        <color theme="0"/>
      </right>
      <top style="medium">
        <color theme="0"/>
      </top>
      <bottom style="medium">
        <color theme="0"/>
      </bottom>
      <diagonal/>
    </border>
    <border>
      <left style="medium">
        <color theme="0"/>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style="medium">
        <color theme="0"/>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right/>
      <top style="medium">
        <color theme="0"/>
      </top>
      <bottom/>
      <diagonal/>
    </border>
    <border>
      <left style="thick">
        <color theme="0" tint="-4.9989318521683403E-2"/>
      </left>
      <right/>
      <top style="thick">
        <color theme="0" tint="-4.9989318521683403E-2"/>
      </top>
      <bottom style="thick">
        <color theme="0" tint="-4.9989318521683403E-2"/>
      </bottom>
      <diagonal/>
    </border>
    <border>
      <left/>
      <right/>
      <top style="thick">
        <color theme="0" tint="-4.9989318521683403E-2"/>
      </top>
      <bottom style="thick">
        <color theme="0" tint="-4.9989318521683403E-2"/>
      </bottom>
      <diagonal/>
    </border>
    <border>
      <left/>
      <right style="thick">
        <color theme="0" tint="-4.9989318521683403E-2"/>
      </right>
      <top style="thick">
        <color theme="0" tint="-4.9989318521683403E-2"/>
      </top>
      <bottom style="thick">
        <color theme="0" tint="-4.9989318521683403E-2"/>
      </bottom>
      <diagonal/>
    </border>
    <border>
      <left style="thin">
        <color rgb="FF053D5F"/>
      </left>
      <right style="thin">
        <color rgb="FF053D5F"/>
      </right>
      <top style="thin">
        <color rgb="FF053D5F"/>
      </top>
      <bottom style="thin">
        <color rgb="FF053D5F"/>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9"/>
      </left>
      <right style="thin">
        <color indexed="9"/>
      </right>
      <top style="thin">
        <color indexed="9"/>
      </top>
      <bottom/>
      <diagonal/>
    </border>
    <border>
      <left/>
      <right style="thick">
        <color theme="0" tint="-4.9989318521683403E-2"/>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0" fontId="25" fillId="0" borderId="0" applyNumberFormat="0" applyFill="0" applyBorder="0" applyAlignment="0" applyProtection="0">
      <alignment vertical="top"/>
      <protection locked="0"/>
    </xf>
  </cellStyleXfs>
  <cellXfs count="348">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vertical="center"/>
    </xf>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8"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1" fillId="0" borderId="0" xfId="0" applyFont="1"/>
    <xf numFmtId="0" fontId="8" fillId="0" borderId="0" xfId="0" applyFont="1" applyAlignment="1">
      <alignment horizontal="left"/>
    </xf>
    <xf numFmtId="0" fontId="10" fillId="0" borderId="0" xfId="0" applyFont="1" applyAlignment="1">
      <alignment horizontal="center" wrapText="1"/>
    </xf>
    <xf numFmtId="2" fontId="0" fillId="0" borderId="0" xfId="0" applyNumberFormat="1"/>
    <xf numFmtId="0" fontId="0" fillId="0" borderId="0" xfId="0" applyAlignment="1">
      <alignment horizontal="center"/>
    </xf>
    <xf numFmtId="0" fontId="8" fillId="0" borderId="4" xfId="0" applyFont="1" applyBorder="1"/>
    <xf numFmtId="0" fontId="10" fillId="0" borderId="0" xfId="0" applyFont="1"/>
    <xf numFmtId="0" fontId="11" fillId="0" borderId="0" xfId="0" applyFont="1" applyAlignment="1">
      <alignment horizontal="left"/>
    </xf>
    <xf numFmtId="0" fontId="14" fillId="0" borderId="0" xfId="0" applyFont="1"/>
    <xf numFmtId="0" fontId="0" fillId="0" borderId="0" xfId="0" applyAlignment="1">
      <alignment wrapText="1"/>
    </xf>
    <xf numFmtId="0" fontId="5" fillId="0" borderId="0" xfId="0" applyFont="1" applyAlignment="1">
      <alignment horizontal="center"/>
    </xf>
    <xf numFmtId="0" fontId="3" fillId="0" borderId="0" xfId="0" applyFont="1" applyAlignment="1">
      <alignment horizontal="center" vertical="center"/>
    </xf>
    <xf numFmtId="0" fontId="5" fillId="0" borderId="0" xfId="0" applyFont="1" applyAlignment="1">
      <alignment horizontal="center" wrapText="1"/>
    </xf>
    <xf numFmtId="0" fontId="11" fillId="0" borderId="0" xfId="0" applyFont="1" applyAlignment="1">
      <alignment wrapText="1"/>
    </xf>
    <xf numFmtId="0" fontId="0" fillId="0" borderId="7" xfId="0" applyBorder="1"/>
    <xf numFmtId="0" fontId="0" fillId="0" borderId="7" xfId="0" applyBorder="1" applyAlignment="1">
      <alignment horizontal="center"/>
    </xf>
    <xf numFmtId="0" fontId="0" fillId="0" borderId="8" xfId="0" applyBorder="1"/>
    <xf numFmtId="0" fontId="0" fillId="0" borderId="8" xfId="0" applyBorder="1" applyAlignment="1">
      <alignment wrapText="1"/>
    </xf>
    <xf numFmtId="0" fontId="0" fillId="0" borderId="8" xfId="0" applyBorder="1" applyAlignment="1">
      <alignment horizontal="center"/>
    </xf>
    <xf numFmtId="0" fontId="0" fillId="0" borderId="0" xfId="0" applyAlignment="1">
      <alignment horizontal="left" vertical="top"/>
    </xf>
    <xf numFmtId="0" fontId="16" fillId="0" borderId="0" xfId="0" applyFont="1"/>
    <xf numFmtId="1" fontId="8" fillId="2" borderId="1" xfId="0" applyNumberFormat="1" applyFont="1" applyFill="1" applyBorder="1" applyAlignment="1">
      <alignment horizontal="center"/>
    </xf>
    <xf numFmtId="1" fontId="0" fillId="0" borderId="0" xfId="0" applyNumberFormat="1"/>
    <xf numFmtId="1" fontId="0" fillId="0" borderId="8" xfId="0" applyNumberFormat="1" applyBorder="1" applyAlignment="1">
      <alignment horizontal="center"/>
    </xf>
    <xf numFmtId="164" fontId="0" fillId="0" borderId="8" xfId="2" applyNumberFormat="1" applyFont="1" applyBorder="1" applyAlignment="1">
      <alignment horizontal="center"/>
    </xf>
    <xf numFmtId="164" fontId="0" fillId="0" borderId="8" xfId="0" applyNumberFormat="1" applyBorder="1"/>
    <xf numFmtId="0" fontId="14" fillId="0" borderId="0" xfId="0" applyFont="1" applyAlignment="1">
      <alignment horizontal="center" vertical="center" wrapText="1"/>
    </xf>
    <xf numFmtId="0" fontId="0" fillId="0" borderId="0" xfId="0" applyAlignment="1">
      <alignment vertical="center"/>
    </xf>
    <xf numFmtId="9" fontId="0" fillId="0" borderId="0" xfId="3" applyFont="1" applyAlignment="1">
      <alignment horizontal="center" vertical="center"/>
    </xf>
    <xf numFmtId="0" fontId="0" fillId="0" borderId="0" xfId="0" applyAlignment="1">
      <alignment horizontal="center" vertical="center"/>
    </xf>
    <xf numFmtId="9" fontId="17" fillId="6" borderId="1" xfId="3" applyFont="1"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left" vertical="center" indent="1"/>
    </xf>
    <xf numFmtId="0" fontId="0" fillId="0" borderId="0" xfId="0" applyAlignment="1">
      <alignment horizontal="left" vertical="center" indent="1"/>
    </xf>
    <xf numFmtId="0" fontId="12" fillId="0" borderId="0" xfId="1" applyAlignment="1">
      <alignment horizontal="center"/>
    </xf>
    <xf numFmtId="0" fontId="0" fillId="0" borderId="11" xfId="0" applyBorder="1"/>
    <xf numFmtId="0" fontId="0" fillId="0" borderId="11" xfId="0" applyBorder="1" applyAlignment="1">
      <alignment horizontal="center"/>
    </xf>
    <xf numFmtId="0" fontId="18" fillId="0" borderId="0" xfId="1" applyFont="1" applyBorder="1" applyAlignment="1">
      <alignment horizontal="center"/>
    </xf>
    <xf numFmtId="0" fontId="11" fillId="0" borderId="2" xfId="0" applyFont="1" applyBorder="1" applyAlignment="1">
      <alignment horizontal="center"/>
    </xf>
    <xf numFmtId="0" fontId="0" fillId="0" borderId="14" xfId="0" applyBorder="1"/>
    <xf numFmtId="166" fontId="0" fillId="0" borderId="8" xfId="0" applyNumberFormat="1" applyBorder="1"/>
    <xf numFmtId="167" fontId="0" fillId="0" borderId="8" xfId="0" applyNumberFormat="1" applyBorder="1"/>
    <xf numFmtId="2" fontId="0" fillId="0" borderId="8" xfId="0" applyNumberFormat="1" applyBorder="1"/>
    <xf numFmtId="1" fontId="0" fillId="0" borderId="8" xfId="0" applyNumberFormat="1" applyBorder="1"/>
    <xf numFmtId="164" fontId="0" fillId="0" borderId="8" xfId="2" applyNumberFormat="1" applyFont="1" applyBorder="1"/>
    <xf numFmtId="3" fontId="0" fillId="0" borderId="8" xfId="0" applyNumberFormat="1" applyBorder="1" applyAlignment="1">
      <alignment horizontal="center"/>
    </xf>
    <xf numFmtId="3" fontId="0" fillId="0" borderId="13" xfId="0" applyNumberFormat="1" applyBorder="1" applyAlignment="1">
      <alignment horizontal="center"/>
    </xf>
    <xf numFmtId="2" fontId="0" fillId="0" borderId="8" xfId="0" applyNumberFormat="1" applyBorder="1" applyAlignment="1">
      <alignment horizontal="center"/>
    </xf>
    <xf numFmtId="164" fontId="0" fillId="0" borderId="8" xfId="2" applyNumberFormat="1" applyFont="1" applyBorder="1" applyAlignment="1"/>
    <xf numFmtId="0" fontId="0" fillId="0" borderId="8" xfId="0" applyBorder="1" applyAlignment="1">
      <alignment horizontal="left" vertical="center"/>
    </xf>
    <xf numFmtId="2" fontId="0" fillId="0" borderId="8" xfId="0" applyNumberFormat="1" applyBorder="1" applyAlignment="1">
      <alignment horizontal="left"/>
    </xf>
    <xf numFmtId="2" fontId="14" fillId="0" borderId="8" xfId="0" applyNumberFormat="1" applyFont="1" applyBorder="1" applyAlignment="1">
      <alignment horizontal="left"/>
    </xf>
    <xf numFmtId="0" fontId="10" fillId="0" borderId="0" xfId="0" applyFont="1" applyAlignment="1">
      <alignment horizontal="center" vertical="center" wrapText="1"/>
    </xf>
    <xf numFmtId="2" fontId="14" fillId="0" borderId="8" xfId="0" applyNumberFormat="1" applyFont="1" applyBorder="1" applyAlignment="1">
      <alignment horizontal="center"/>
    </xf>
    <xf numFmtId="0" fontId="21" fillId="0" borderId="0" xfId="0" applyFont="1"/>
    <xf numFmtId="9" fontId="0" fillId="0" borderId="0" xfId="0" applyNumberFormat="1"/>
    <xf numFmtId="9" fontId="0" fillId="0" borderId="8" xfId="3" applyFont="1" applyBorder="1"/>
    <xf numFmtId="168" fontId="0" fillId="0" borderId="8" xfId="3" applyNumberFormat="1" applyFont="1" applyBorder="1"/>
    <xf numFmtId="0" fontId="14" fillId="0" borderId="0" xfId="0" applyFont="1" applyAlignment="1">
      <alignment horizontal="center" vertical="center"/>
    </xf>
    <xf numFmtId="0" fontId="0" fillId="0" borderId="16" xfId="0" applyBorder="1"/>
    <xf numFmtId="0" fontId="0" fillId="0" borderId="17" xfId="0" applyBorder="1"/>
    <xf numFmtId="0" fontId="26" fillId="9" borderId="0" xfId="0" applyFont="1" applyFill="1" applyAlignment="1">
      <alignment horizontal="center" vertical="center"/>
    </xf>
    <xf numFmtId="0" fontId="29" fillId="0" borderId="0" xfId="0" applyFont="1" applyAlignment="1">
      <alignment vertical="center"/>
    </xf>
    <xf numFmtId="0" fontId="0" fillId="0" borderId="0" xfId="0" applyAlignment="1">
      <alignment vertical="top" wrapText="1"/>
    </xf>
    <xf numFmtId="0" fontId="0" fillId="0" borderId="0" xfId="0" applyAlignment="1">
      <alignment vertical="top"/>
    </xf>
    <xf numFmtId="0" fontId="14" fillId="0" borderId="0" xfId="0" applyFont="1" applyAlignment="1">
      <alignment vertical="top"/>
    </xf>
    <xf numFmtId="0" fontId="0" fillId="0" borderId="0" xfId="0" applyAlignment="1">
      <alignment horizontal="left" wrapText="1"/>
    </xf>
    <xf numFmtId="0" fontId="21" fillId="0" borderId="0" xfId="0" applyFont="1" applyAlignment="1">
      <alignment horizontal="center"/>
    </xf>
    <xf numFmtId="0" fontId="32" fillId="0" borderId="0" xfId="0" applyFont="1"/>
    <xf numFmtId="0" fontId="34" fillId="0" borderId="0" xfId="0" applyFont="1"/>
    <xf numFmtId="0" fontId="8" fillId="11" borderId="0" xfId="0" applyFont="1" applyFill="1"/>
    <xf numFmtId="0" fontId="0" fillId="11" borderId="0" xfId="0" applyFill="1"/>
    <xf numFmtId="0" fontId="35" fillId="12" borderId="0" xfId="0" applyFont="1" applyFill="1"/>
    <xf numFmtId="4" fontId="35" fillId="0" borderId="22" xfId="0" applyNumberFormat="1" applyFont="1" applyBorder="1" applyAlignment="1">
      <alignment horizontal="center"/>
    </xf>
    <xf numFmtId="0" fontId="35" fillId="0" borderId="22" xfId="0" applyFont="1" applyBorder="1"/>
    <xf numFmtId="4" fontId="35" fillId="13" borderId="22" xfId="0" applyNumberFormat="1" applyFont="1" applyFill="1" applyBorder="1"/>
    <xf numFmtId="0" fontId="35" fillId="13" borderId="22" xfId="0" applyFont="1" applyFill="1" applyBorder="1"/>
    <xf numFmtId="4" fontId="35" fillId="12" borderId="22" xfId="2" applyNumberFormat="1" applyFont="1" applyFill="1" applyBorder="1" applyAlignment="1">
      <alignment horizontal="center" vertical="center"/>
    </xf>
    <xf numFmtId="0" fontId="35" fillId="13" borderId="22" xfId="0" applyFont="1" applyFill="1" applyBorder="1" applyAlignment="1">
      <alignment vertical="center"/>
    </xf>
    <xf numFmtId="4" fontId="35" fillId="0" borderId="22" xfId="2" applyNumberFormat="1" applyFont="1" applyBorder="1"/>
    <xf numFmtId="0" fontId="38" fillId="0" borderId="0" xfId="0" applyFont="1"/>
    <xf numFmtId="165" fontId="11" fillId="0" borderId="1" xfId="0" applyNumberFormat="1" applyFont="1" applyBorder="1" applyAlignment="1">
      <alignment horizontal="left" indent="1"/>
    </xf>
    <xf numFmtId="165" fontId="0" fillId="0" borderId="8" xfId="0" applyNumberFormat="1" applyBorder="1" applyAlignment="1">
      <alignment horizontal="center"/>
    </xf>
    <xf numFmtId="0" fontId="14" fillId="0" borderId="0" xfId="0" applyFont="1" applyAlignment="1">
      <alignment wrapText="1"/>
    </xf>
    <xf numFmtId="3" fontId="0" fillId="0" borderId="0" xfId="0" applyNumberFormat="1" applyAlignment="1">
      <alignment horizontal="center"/>
    </xf>
    <xf numFmtId="0" fontId="0" fillId="0" borderId="9" xfId="0" applyBorder="1"/>
    <xf numFmtId="0" fontId="0" fillId="0" borderId="8" xfId="0" applyBorder="1" applyAlignment="1">
      <alignment horizontal="right"/>
    </xf>
    <xf numFmtId="165" fontId="0" fillId="14" borderId="8" xfId="0" applyNumberFormat="1" applyFill="1" applyBorder="1" applyAlignment="1">
      <alignment horizontal="center"/>
    </xf>
    <xf numFmtId="2" fontId="0" fillId="14" borderId="8" xfId="0" applyNumberFormat="1" applyFill="1" applyBorder="1" applyAlignment="1">
      <alignment horizontal="center"/>
    </xf>
    <xf numFmtId="2" fontId="17" fillId="0" borderId="8" xfId="0" applyNumberFormat="1" applyFont="1" applyBorder="1" applyAlignment="1">
      <alignment horizontal="center"/>
    </xf>
    <xf numFmtId="2" fontId="17" fillId="14" borderId="8" xfId="0" applyNumberFormat="1" applyFont="1" applyFill="1" applyBorder="1" applyAlignment="1">
      <alignment horizontal="center"/>
    </xf>
    <xf numFmtId="165" fontId="0" fillId="6" borderId="8" xfId="0" applyNumberFormat="1" applyFill="1" applyBorder="1" applyAlignment="1">
      <alignment horizontal="center"/>
    </xf>
    <xf numFmtId="1" fontId="0" fillId="6" borderId="8" xfId="0" applyNumberFormat="1" applyFill="1" applyBorder="1" applyAlignment="1">
      <alignment horizontal="center"/>
    </xf>
    <xf numFmtId="2" fontId="0" fillId="6" borderId="8" xfId="0" applyNumberFormat="1" applyFill="1" applyBorder="1" applyAlignment="1">
      <alignment horizontal="center"/>
    </xf>
    <xf numFmtId="165" fontId="17" fillId="14" borderId="8" xfId="0" applyNumberFormat="1" applyFont="1" applyFill="1" applyBorder="1" applyAlignment="1">
      <alignment horizontal="center"/>
    </xf>
    <xf numFmtId="0" fontId="0" fillId="0" borderId="24" xfId="0" applyBorder="1"/>
    <xf numFmtId="3" fontId="0" fillId="0" borderId="25" xfId="2" applyNumberFormat="1" applyFont="1" applyBorder="1" applyAlignment="1">
      <alignment horizontal="center"/>
    </xf>
    <xf numFmtId="0" fontId="0" fillId="0" borderId="26" xfId="0" applyBorder="1"/>
    <xf numFmtId="3" fontId="0" fillId="0" borderId="27" xfId="2" applyNumberFormat="1" applyFont="1" applyBorder="1" applyAlignment="1">
      <alignment horizontal="center"/>
    </xf>
    <xf numFmtId="0" fontId="0" fillId="0" borderId="28" xfId="0" applyBorder="1"/>
    <xf numFmtId="3" fontId="0" fillId="0" borderId="29" xfId="2" applyNumberFormat="1" applyFont="1" applyBorder="1" applyAlignment="1">
      <alignment horizontal="center"/>
    </xf>
    <xf numFmtId="0" fontId="0" fillId="0" borderId="30" xfId="0" applyBorder="1"/>
    <xf numFmtId="3" fontId="0" fillId="0" borderId="32" xfId="0" applyNumberFormat="1" applyBorder="1" applyAlignment="1">
      <alignment horizontal="center"/>
    </xf>
    <xf numFmtId="3" fontId="0" fillId="0" borderId="31" xfId="0" applyNumberFormat="1" applyBorder="1" applyAlignment="1">
      <alignment horizontal="center"/>
    </xf>
    <xf numFmtId="164" fontId="0" fillId="0" borderId="9" xfId="0" applyNumberFormat="1" applyBorder="1"/>
    <xf numFmtId="167" fontId="0" fillId="0" borderId="10" xfId="0" applyNumberFormat="1" applyBorder="1"/>
    <xf numFmtId="0" fontId="8" fillId="0" borderId="0" xfId="0" applyFont="1" applyAlignment="1">
      <alignment horizontal="left" vertical="top" wrapText="1"/>
    </xf>
    <xf numFmtId="0" fontId="12" fillId="0" borderId="0" xfId="1" applyBorder="1" applyAlignment="1"/>
    <xf numFmtId="0" fontId="35" fillId="0" borderId="22" xfId="0" applyFont="1" applyBorder="1" applyAlignment="1">
      <alignment horizontal="left" wrapText="1"/>
    </xf>
    <xf numFmtId="0" fontId="35" fillId="13" borderId="22" xfId="0" applyFont="1" applyFill="1" applyBorder="1" applyAlignment="1">
      <alignment horizontal="left" wrapText="1"/>
    </xf>
    <xf numFmtId="0" fontId="0" fillId="0" borderId="35" xfId="0" applyBorder="1" applyAlignment="1">
      <alignment horizontal="center"/>
    </xf>
    <xf numFmtId="1" fontId="0" fillId="0" borderId="8" xfId="2" applyNumberFormat="1" applyFont="1" applyBorder="1" applyAlignment="1">
      <alignment horizontal="center"/>
    </xf>
    <xf numFmtId="0" fontId="0" fillId="0" borderId="0" xfId="0" applyAlignment="1">
      <alignment horizontal="left"/>
    </xf>
    <xf numFmtId="0" fontId="53" fillId="0" borderId="0" xfId="0" applyFont="1"/>
    <xf numFmtId="0" fontId="53" fillId="0" borderId="0" xfId="0" applyFont="1" applyAlignment="1">
      <alignment horizontal="center" vertical="center" wrapText="1"/>
    </xf>
    <xf numFmtId="0" fontId="54" fillId="0" borderId="0" xfId="0" applyFont="1"/>
    <xf numFmtId="0" fontId="56" fillId="0" borderId="0" xfId="0" applyFont="1"/>
    <xf numFmtId="0" fontId="56" fillId="0" borderId="8" xfId="0" applyFont="1" applyBorder="1" applyAlignment="1">
      <alignment wrapText="1"/>
    </xf>
    <xf numFmtId="0" fontId="56" fillId="0" borderId="8" xfId="0" applyFont="1" applyBorder="1" applyAlignment="1">
      <alignment horizontal="center" vertical="center" wrapText="1"/>
    </xf>
    <xf numFmtId="0" fontId="57" fillId="0" borderId="8" xfId="0" applyFont="1" applyBorder="1" applyAlignment="1">
      <alignment horizontal="center" vertical="center" wrapText="1"/>
    </xf>
    <xf numFmtId="165" fontId="56" fillId="0" borderId="8" xfId="0" applyNumberFormat="1" applyFont="1" applyBorder="1"/>
    <xf numFmtId="0" fontId="56" fillId="0" borderId="8" xfId="0" applyFont="1" applyBorder="1"/>
    <xf numFmtId="165" fontId="57" fillId="0" borderId="8" xfId="0" applyNumberFormat="1" applyFont="1" applyBorder="1"/>
    <xf numFmtId="0" fontId="56" fillId="0" borderId="0" xfId="0" applyFont="1" applyAlignment="1">
      <alignment wrapText="1"/>
    </xf>
    <xf numFmtId="0" fontId="58" fillId="0" borderId="0" xfId="4" applyFont="1" applyAlignment="1" applyProtection="1"/>
    <xf numFmtId="0" fontId="57" fillId="0" borderId="8" xfId="0" applyFont="1" applyBorder="1"/>
    <xf numFmtId="9" fontId="57" fillId="0" borderId="8" xfId="3" applyFont="1" applyBorder="1" applyAlignment="1">
      <alignment wrapText="1"/>
    </xf>
    <xf numFmtId="0" fontId="55" fillId="0" borderId="0" xfId="0" applyFont="1"/>
    <xf numFmtId="0" fontId="53" fillId="0" borderId="14" xfId="0" applyFont="1" applyBorder="1" applyAlignment="1">
      <alignment horizontal="center" vertical="center" wrapText="1"/>
    </xf>
    <xf numFmtId="0" fontId="53" fillId="0" borderId="36" xfId="0" applyFont="1" applyBorder="1" applyAlignment="1">
      <alignment horizontal="center" vertical="center" wrapText="1"/>
    </xf>
    <xf numFmtId="0" fontId="53" fillId="15" borderId="0" xfId="0" applyFont="1" applyFill="1"/>
    <xf numFmtId="0" fontId="53" fillId="16" borderId="0" xfId="0" applyFont="1" applyFill="1"/>
    <xf numFmtId="0" fontId="53" fillId="17" borderId="0" xfId="0" applyFont="1" applyFill="1"/>
    <xf numFmtId="0" fontId="53" fillId="18" borderId="0" xfId="0" applyFont="1" applyFill="1"/>
    <xf numFmtId="0" fontId="0" fillId="0" borderId="37" xfId="0" applyBorder="1"/>
    <xf numFmtId="0" fontId="0" fillId="0" borderId="25" xfId="0" applyBorder="1"/>
    <xf numFmtId="0" fontId="0" fillId="0" borderId="29" xfId="0" applyBorder="1"/>
    <xf numFmtId="0" fontId="0" fillId="0" borderId="38" xfId="0" applyBorder="1"/>
    <xf numFmtId="0" fontId="0" fillId="0" borderId="27" xfId="0" applyBorder="1"/>
    <xf numFmtId="0" fontId="53" fillId="8" borderId="0" xfId="0" applyFont="1" applyFill="1"/>
    <xf numFmtId="0" fontId="0" fillId="16" borderId="24" xfId="0" applyFill="1" applyBorder="1"/>
    <xf numFmtId="0" fontId="0" fillId="15" borderId="30" xfId="0" applyFill="1" applyBorder="1"/>
    <xf numFmtId="0" fontId="0" fillId="19" borderId="30" xfId="0" applyFill="1" applyBorder="1"/>
    <xf numFmtId="0" fontId="53" fillId="19" borderId="0" xfId="0" applyFont="1" applyFill="1"/>
    <xf numFmtId="0" fontId="0" fillId="20" borderId="30" xfId="0" applyFill="1" applyBorder="1"/>
    <xf numFmtId="0" fontId="53" fillId="20" borderId="0" xfId="0" applyFont="1" applyFill="1"/>
    <xf numFmtId="0" fontId="0" fillId="18" borderId="30" xfId="0" applyFill="1" applyBorder="1"/>
    <xf numFmtId="0" fontId="0" fillId="5" borderId="30" xfId="0" applyFill="1" applyBorder="1"/>
    <xf numFmtId="0" fontId="53" fillId="5" borderId="0" xfId="0" applyFont="1" applyFill="1"/>
    <xf numFmtId="0" fontId="0" fillId="8" borderId="30" xfId="0" applyFill="1" applyBorder="1"/>
    <xf numFmtId="0" fontId="53" fillId="21" borderId="0" xfId="0" applyFont="1" applyFill="1"/>
    <xf numFmtId="0" fontId="0" fillId="21" borderId="30" xfId="0" applyFill="1" applyBorder="1"/>
    <xf numFmtId="0" fontId="53" fillId="22" borderId="0" xfId="0" applyFont="1" applyFill="1"/>
    <xf numFmtId="0" fontId="0" fillId="22" borderId="26" xfId="0" applyFill="1" applyBorder="1"/>
    <xf numFmtId="0" fontId="53" fillId="0" borderId="32" xfId="0" applyFont="1" applyBorder="1" applyAlignment="1">
      <alignment horizontal="center" vertical="center" wrapText="1"/>
    </xf>
    <xf numFmtId="0" fontId="59" fillId="0" borderId="0" xfId="0" applyFont="1" applyAlignment="1">
      <alignment wrapText="1"/>
    </xf>
    <xf numFmtId="0" fontId="0" fillId="0" borderId="10" xfId="0" applyBorder="1" applyAlignment="1">
      <alignment horizontal="center"/>
    </xf>
    <xf numFmtId="0" fontId="0" fillId="0" borderId="24" xfId="0" applyBorder="1" applyAlignment="1">
      <alignment wrapText="1"/>
    </xf>
    <xf numFmtId="0" fontId="0" fillId="0" borderId="37" xfId="0" applyBorder="1" applyAlignment="1">
      <alignment horizontal="center"/>
    </xf>
    <xf numFmtId="0" fontId="0" fillId="0" borderId="38" xfId="0" applyBorder="1" applyAlignment="1">
      <alignment horizontal="center"/>
    </xf>
    <xf numFmtId="0" fontId="0" fillId="0" borderId="30" xfId="0" applyBorder="1" applyAlignment="1">
      <alignment horizontal="left" wrapText="1" indent="3"/>
    </xf>
    <xf numFmtId="0" fontId="0" fillId="0" borderId="26" xfId="0" applyBorder="1" applyAlignment="1">
      <alignment horizontal="left" wrapText="1" indent="3"/>
    </xf>
    <xf numFmtId="0" fontId="0" fillId="0" borderId="10" xfId="0" applyBorder="1"/>
    <xf numFmtId="0" fontId="0" fillId="0" borderId="40" xfId="0" applyBorder="1"/>
    <xf numFmtId="0" fontId="0" fillId="23" borderId="39" xfId="0" applyFill="1" applyBorder="1"/>
    <xf numFmtId="0" fontId="53" fillId="23" borderId="0" xfId="0" applyFont="1" applyFill="1"/>
    <xf numFmtId="0" fontId="53" fillId="0" borderId="37" xfId="0" applyFont="1" applyBorder="1" applyAlignment="1">
      <alignment horizontal="center"/>
    </xf>
    <xf numFmtId="0" fontId="53" fillId="0" borderId="8" xfId="0" applyFont="1" applyBorder="1" applyAlignment="1">
      <alignment horizontal="center"/>
    </xf>
    <xf numFmtId="0" fontId="53" fillId="0" borderId="38" xfId="0" applyFont="1" applyBorder="1" applyAlignment="1">
      <alignment horizontal="center"/>
    </xf>
    <xf numFmtId="0" fontId="53" fillId="0" borderId="10" xfId="0" applyFont="1" applyBorder="1" applyAlignment="1">
      <alignment horizontal="center"/>
    </xf>
    <xf numFmtId="0" fontId="53" fillId="0" borderId="9" xfId="0" applyFont="1" applyBorder="1" applyAlignment="1">
      <alignment horizontal="center"/>
    </xf>
    <xf numFmtId="0" fontId="53" fillId="0" borderId="23" xfId="0" applyFont="1" applyBorder="1" applyAlignment="1">
      <alignment horizontal="center"/>
    </xf>
    <xf numFmtId="2" fontId="0" fillId="0" borderId="29" xfId="0" applyNumberFormat="1" applyBorder="1" applyAlignment="1">
      <alignment horizontal="center"/>
    </xf>
    <xf numFmtId="0" fontId="0" fillId="0" borderId="0" xfId="0" applyAlignment="1">
      <alignment vertical="center" wrapText="1"/>
    </xf>
    <xf numFmtId="0" fontId="53" fillId="0" borderId="0" xfId="0" applyFont="1" applyAlignment="1">
      <alignment vertical="center" wrapText="1"/>
    </xf>
    <xf numFmtId="0" fontId="14" fillId="0" borderId="0" xfId="0" applyFont="1" applyAlignment="1">
      <alignment vertical="center" wrapText="1"/>
    </xf>
    <xf numFmtId="2" fontId="14" fillId="24" borderId="25" xfId="0" applyNumberFormat="1" applyFont="1" applyFill="1" applyBorder="1" applyAlignment="1">
      <alignment horizontal="center"/>
    </xf>
    <xf numFmtId="2" fontId="0" fillId="0" borderId="27" xfId="0" applyNumberFormat="1" applyBorder="1" applyAlignment="1">
      <alignment horizontal="center"/>
    </xf>
    <xf numFmtId="0" fontId="59" fillId="0" borderId="0" xfId="0" applyFont="1"/>
    <xf numFmtId="0" fontId="0" fillId="0" borderId="30" xfId="0" applyBorder="1" applyAlignment="1">
      <alignment wrapText="1"/>
    </xf>
    <xf numFmtId="0" fontId="0" fillId="0" borderId="26" xfId="0" applyBorder="1" applyAlignment="1">
      <alignment wrapText="1"/>
    </xf>
    <xf numFmtId="0" fontId="0" fillId="0" borderId="14" xfId="0" applyBorder="1" applyAlignment="1">
      <alignment horizontal="left" vertical="center" wrapText="1"/>
    </xf>
    <xf numFmtId="0" fontId="0" fillId="0" borderId="36" xfId="0" applyBorder="1" applyAlignment="1">
      <alignment horizontal="center" vertical="center"/>
    </xf>
    <xf numFmtId="2" fontId="0" fillId="22" borderId="37" xfId="0" applyNumberFormat="1" applyFill="1" applyBorder="1" applyAlignment="1">
      <alignment horizontal="center" vertical="center" wrapText="1"/>
    </xf>
    <xf numFmtId="2" fontId="0" fillId="22" borderId="8" xfId="0" applyNumberFormat="1" applyFill="1" applyBorder="1" applyAlignment="1">
      <alignment horizontal="center" vertical="center" wrapText="1"/>
    </xf>
    <xf numFmtId="2" fontId="0" fillId="22" borderId="38" xfId="0" applyNumberFormat="1" applyFill="1" applyBorder="1" applyAlignment="1">
      <alignment horizontal="center" vertical="center" wrapText="1"/>
    </xf>
    <xf numFmtId="0" fontId="60" fillId="0" borderId="0" xfId="0" applyFont="1" applyProtection="1">
      <protection locked="0"/>
    </xf>
    <xf numFmtId="0" fontId="60" fillId="0" borderId="12" xfId="0" applyFont="1" applyBorder="1" applyProtection="1">
      <protection locked="0"/>
    </xf>
    <xf numFmtId="0" fontId="61" fillId="0" borderId="0" xfId="0" applyFont="1" applyProtection="1">
      <protection locked="0"/>
    </xf>
    <xf numFmtId="0" fontId="11" fillId="0" borderId="2" xfId="0" applyFont="1" applyBorder="1"/>
    <xf numFmtId="0" fontId="0" fillId="0" borderId="33" xfId="0" applyBorder="1"/>
    <xf numFmtId="0" fontId="41" fillId="0" borderId="8" xfId="0" applyFont="1" applyBorder="1"/>
    <xf numFmtId="0" fontId="41" fillId="0" borderId="8" xfId="0" applyFont="1" applyBorder="1" applyAlignment="1">
      <alignment horizontal="center"/>
    </xf>
    <xf numFmtId="0" fontId="40" fillId="0" borderId="8" xfId="0" applyFont="1" applyBorder="1"/>
    <xf numFmtId="0" fontId="44" fillId="0" borderId="8" xfId="0" applyFont="1" applyBorder="1"/>
    <xf numFmtId="0" fontId="46" fillId="0" borderId="8" xfId="0" applyFont="1" applyBorder="1"/>
    <xf numFmtId="169" fontId="40" fillId="24" borderId="8" xfId="0" applyNumberFormat="1" applyFont="1" applyFill="1" applyBorder="1" applyAlignment="1">
      <alignment horizontal="right"/>
    </xf>
    <xf numFmtId="169" fontId="44" fillId="24" borderId="8" xfId="0" applyNumberFormat="1" applyFont="1" applyFill="1" applyBorder="1" applyAlignment="1">
      <alignment horizontal="right"/>
    </xf>
    <xf numFmtId="0" fontId="14" fillId="0" borderId="14" xfId="0" applyFont="1" applyBorder="1" applyAlignment="1">
      <alignment horizontal="center" vertical="center"/>
    </xf>
    <xf numFmtId="0" fontId="14" fillId="0" borderId="36" xfId="0" applyFont="1" applyBorder="1" applyAlignment="1">
      <alignment horizontal="center" vertical="center" wrapText="1"/>
    </xf>
    <xf numFmtId="0" fontId="14" fillId="0" borderId="32" xfId="0" applyFont="1" applyBorder="1" applyAlignment="1">
      <alignment horizontal="center" vertical="center"/>
    </xf>
    <xf numFmtId="171" fontId="35" fillId="24" borderId="22" xfId="0" applyNumberFormat="1" applyFont="1" applyFill="1" applyBorder="1" applyAlignment="1">
      <alignment horizontal="center" wrapText="1"/>
    </xf>
    <xf numFmtId="173" fontId="35" fillId="24" borderId="22" xfId="0" applyNumberFormat="1" applyFont="1" applyFill="1" applyBorder="1" applyAlignment="1">
      <alignment horizontal="center" wrapText="1"/>
    </xf>
    <xf numFmtId="172" fontId="35" fillId="24" borderId="22" xfId="0" applyNumberFormat="1" applyFont="1" applyFill="1" applyBorder="1" applyAlignment="1">
      <alignment horizontal="center" wrapText="1"/>
    </xf>
    <xf numFmtId="0" fontId="0" fillId="0" borderId="0" xfId="0" applyAlignment="1">
      <alignment horizontal="left" vertical="top" wrapText="1"/>
    </xf>
    <xf numFmtId="0" fontId="0" fillId="0" borderId="35" xfId="0" applyBorder="1"/>
    <xf numFmtId="166" fontId="0" fillId="0" borderId="35" xfId="0" applyNumberFormat="1" applyBorder="1"/>
    <xf numFmtId="0" fontId="0" fillId="0" borderId="35" xfId="0" applyBorder="1" applyAlignment="1">
      <alignment horizontal="left" vertical="center"/>
    </xf>
    <xf numFmtId="0" fontId="0" fillId="0" borderId="35" xfId="0" applyBorder="1" applyAlignment="1">
      <alignment horizontal="left" vertical="center" wrapText="1"/>
    </xf>
    <xf numFmtId="2" fontId="0" fillId="0" borderId="35" xfId="0" applyNumberFormat="1" applyBorder="1" applyAlignment="1">
      <alignment horizontal="center" vertical="center"/>
    </xf>
    <xf numFmtId="2" fontId="0" fillId="24" borderId="35" xfId="0" applyNumberFormat="1" applyFill="1" applyBorder="1" applyAlignment="1">
      <alignment horizontal="center" vertical="center"/>
    </xf>
    <xf numFmtId="0" fontId="10" fillId="7" borderId="43" xfId="0" applyFont="1" applyFill="1" applyBorder="1" applyAlignment="1">
      <alignment horizontal="center" vertical="center" wrapText="1"/>
    </xf>
    <xf numFmtId="0" fontId="10" fillId="7" borderId="44" xfId="0" applyFont="1" applyFill="1" applyBorder="1" applyAlignment="1">
      <alignment horizontal="center" vertical="center" wrapText="1"/>
    </xf>
    <xf numFmtId="0" fontId="10" fillId="7" borderId="45" xfId="0" applyFont="1" applyFill="1" applyBorder="1" applyAlignment="1">
      <alignment horizontal="center" vertical="center" wrapText="1"/>
    </xf>
    <xf numFmtId="0" fontId="11" fillId="2" borderId="1" xfId="0" applyFont="1" applyFill="1" applyBorder="1" applyAlignment="1" applyProtection="1">
      <alignment horizontal="center"/>
      <protection locked="0"/>
    </xf>
    <xf numFmtId="0" fontId="11" fillId="0" borderId="0" xfId="0" applyFont="1" applyAlignment="1" applyProtection="1">
      <alignment horizontal="left"/>
      <protection locked="0"/>
    </xf>
    <xf numFmtId="0" fontId="11" fillId="0" borderId="2" xfId="0" applyFont="1" applyBorder="1" applyAlignment="1" applyProtection="1">
      <alignment horizontal="center"/>
      <protection locked="0"/>
    </xf>
    <xf numFmtId="0" fontId="10" fillId="0" borderId="0" xfId="0" applyFont="1" applyAlignment="1" applyProtection="1">
      <alignment horizontal="center"/>
      <protection locked="0"/>
    </xf>
    <xf numFmtId="0" fontId="11" fillId="0" borderId="0" xfId="0" applyFont="1" applyProtection="1">
      <protection locked="0"/>
    </xf>
    <xf numFmtId="0" fontId="8" fillId="2" borderId="1" xfId="0" applyFont="1" applyFill="1" applyBorder="1" applyAlignment="1" applyProtection="1">
      <alignment horizontal="center"/>
      <protection locked="0"/>
    </xf>
    <xf numFmtId="0" fontId="8" fillId="2" borderId="1" xfId="0" applyFont="1" applyFill="1" applyBorder="1" applyProtection="1">
      <protection locked="0"/>
    </xf>
    <xf numFmtId="0" fontId="8" fillId="2" borderId="1" xfId="0" applyFont="1" applyFill="1" applyBorder="1" applyAlignment="1">
      <alignment horizontal="center"/>
    </xf>
    <xf numFmtId="0" fontId="27" fillId="0" borderId="35" xfId="0" applyFont="1" applyBorder="1"/>
    <xf numFmtId="0" fontId="28" fillId="0" borderId="35" xfId="0" applyFont="1" applyBorder="1"/>
    <xf numFmtId="0" fontId="31" fillId="0" borderId="35" xfId="0" applyFont="1" applyBorder="1"/>
    <xf numFmtId="0" fontId="1" fillId="0" borderId="35" xfId="0" applyFont="1" applyBorder="1"/>
    <xf numFmtId="0" fontId="14" fillId="0" borderId="35" xfId="0" applyFont="1" applyBorder="1" applyAlignment="1">
      <alignment horizontal="center"/>
    </xf>
    <xf numFmtId="0" fontId="14" fillId="0" borderId="35" xfId="0" applyFont="1" applyBorder="1" applyAlignment="1">
      <alignment horizontal="center" wrapText="1"/>
    </xf>
    <xf numFmtId="0" fontId="0" fillId="0" borderId="35" xfId="0" applyBorder="1" applyAlignment="1">
      <alignment horizontal="center" vertical="center" wrapText="1"/>
    </xf>
    <xf numFmtId="0" fontId="0" fillId="0" borderId="35" xfId="0" applyBorder="1" applyAlignment="1">
      <alignment horizontal="center" wrapText="1"/>
    </xf>
    <xf numFmtId="0" fontId="0" fillId="0" borderId="35" xfId="0" applyBorder="1" applyAlignment="1">
      <alignment horizontal="center" vertical="center"/>
    </xf>
    <xf numFmtId="0" fontId="14" fillId="0" borderId="35" xfId="0" applyFont="1" applyBorder="1"/>
    <xf numFmtId="1" fontId="0" fillId="0" borderId="35" xfId="0" applyNumberFormat="1" applyBorder="1"/>
    <xf numFmtId="0" fontId="0" fillId="24" borderId="35" xfId="0" applyFill="1" applyBorder="1"/>
    <xf numFmtId="166" fontId="0" fillId="24" borderId="35" xfId="0" applyNumberFormat="1" applyFill="1" applyBorder="1"/>
    <xf numFmtId="0" fontId="0" fillId="0" borderId="35" xfId="0" applyBorder="1" applyAlignment="1">
      <alignment wrapText="1"/>
    </xf>
    <xf numFmtId="2" fontId="0" fillId="24" borderId="35" xfId="0" applyNumberFormat="1" applyFill="1" applyBorder="1" applyAlignment="1">
      <alignment horizontal="center" vertical="center" wrapText="1"/>
    </xf>
    <xf numFmtId="1" fontId="0" fillId="24" borderId="35" xfId="0" applyNumberFormat="1" applyFill="1" applyBorder="1" applyAlignment="1">
      <alignment horizontal="center" vertical="center" wrapText="1"/>
    </xf>
    <xf numFmtId="9" fontId="0" fillId="24" borderId="35" xfId="0" applyNumberFormat="1" applyFill="1" applyBorder="1"/>
    <xf numFmtId="10" fontId="0" fillId="0" borderId="35" xfId="3" applyNumberFormat="1" applyFont="1" applyBorder="1"/>
    <xf numFmtId="9" fontId="0" fillId="24" borderId="35" xfId="3" applyFont="1" applyFill="1" applyBorder="1" applyAlignment="1">
      <alignment horizontal="center"/>
    </xf>
    <xf numFmtId="0" fontId="0" fillId="14" borderId="8" xfId="0" applyFill="1" applyBorder="1" applyAlignment="1">
      <alignment wrapText="1"/>
    </xf>
    <xf numFmtId="164" fontId="0" fillId="14" borderId="8" xfId="2" applyNumberFormat="1" applyFont="1" applyFill="1" applyBorder="1" applyAlignment="1">
      <alignment horizontal="center"/>
    </xf>
    <xf numFmtId="166" fontId="0" fillId="0" borderId="8" xfId="0" applyNumberFormat="1" applyBorder="1" applyAlignment="1">
      <alignment horizontal="center"/>
    </xf>
    <xf numFmtId="0" fontId="0" fillId="0" borderId="47" xfId="0" applyBorder="1"/>
    <xf numFmtId="0" fontId="55" fillId="0" borderId="46" xfId="0" applyFont="1" applyBorder="1" applyAlignment="1">
      <alignment horizontal="center" vertical="center" wrapText="1"/>
    </xf>
    <xf numFmtId="0" fontId="0" fillId="0" borderId="49" xfId="0" applyBorder="1" applyAlignment="1">
      <alignment horizontal="left" wrapText="1" indent="3"/>
    </xf>
    <xf numFmtId="0" fontId="0" fillId="0" borderId="50" xfId="0" applyBorder="1" applyAlignment="1">
      <alignment horizontal="center"/>
    </xf>
    <xf numFmtId="0" fontId="53" fillId="0" borderId="50" xfId="0" applyFont="1" applyBorder="1" applyAlignment="1">
      <alignment horizontal="center"/>
    </xf>
    <xf numFmtId="0" fontId="0" fillId="0" borderId="0" xfId="0" applyAlignment="1">
      <alignment horizontal="left" vertical="top" wrapText="1"/>
    </xf>
    <xf numFmtId="0" fontId="14" fillId="0" borderId="0" xfId="0" applyFont="1" applyAlignment="1">
      <alignment horizontal="left" vertical="top" wrapText="1"/>
    </xf>
    <xf numFmtId="0" fontId="2" fillId="0" borderId="0" xfId="0" applyFont="1" applyAlignment="1">
      <alignment horizontal="left" wrapText="1"/>
    </xf>
    <xf numFmtId="0" fontId="0" fillId="0" borderId="0" xfId="0" applyAlignment="1">
      <alignment horizontal="left" wrapText="1"/>
    </xf>
    <xf numFmtId="0" fontId="30" fillId="0" borderId="0" xfId="0" applyFont="1" applyAlignment="1">
      <alignment horizontal="left" wrapText="1"/>
    </xf>
    <xf numFmtId="0" fontId="0" fillId="0" borderId="35" xfId="0" applyBorder="1" applyAlignment="1">
      <alignment horizontal="center" vertical="center" wrapText="1"/>
    </xf>
    <xf numFmtId="0" fontId="0" fillId="0" borderId="4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47" xfId="0" applyBorder="1" applyAlignment="1">
      <alignment horizontal="center"/>
    </xf>
    <xf numFmtId="0" fontId="0" fillId="0" borderId="48" xfId="0" applyBorder="1" applyAlignment="1">
      <alignment horizontal="center"/>
    </xf>
    <xf numFmtId="0" fontId="0" fillId="0" borderId="35" xfId="0" applyBorder="1" applyAlignment="1">
      <alignment horizontal="left" vertical="top"/>
    </xf>
    <xf numFmtId="0" fontId="35" fillId="13" borderId="22" xfId="0" applyFont="1" applyFill="1" applyBorder="1" applyAlignment="1">
      <alignment vertical="center"/>
    </xf>
    <xf numFmtId="0" fontId="35" fillId="13" borderId="22" xfId="0" applyFont="1" applyFill="1" applyBorder="1" applyAlignment="1">
      <alignment horizontal="left" vertical="center" wrapText="1"/>
    </xf>
    <xf numFmtId="0" fontId="0" fillId="0" borderId="35" xfId="0" applyBorder="1" applyAlignment="1">
      <alignment horizontal="left" vertical="top" wrapText="1"/>
    </xf>
    <xf numFmtId="0" fontId="0" fillId="0" borderId="46"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35" xfId="0" applyBorder="1" applyAlignment="1">
      <alignment horizontal="left" vertical="center"/>
    </xf>
    <xf numFmtId="0" fontId="0" fillId="0" borderId="35" xfId="0" applyBorder="1" applyAlignment="1">
      <alignment horizontal="left" vertical="center" wrapText="1"/>
    </xf>
    <xf numFmtId="3" fontId="0" fillId="0" borderId="46" xfId="0" applyNumberFormat="1" applyBorder="1" applyAlignment="1">
      <alignment horizontal="center" vertical="center"/>
    </xf>
    <xf numFmtId="3" fontId="0" fillId="0" borderId="9" xfId="0" applyNumberFormat="1" applyBorder="1" applyAlignment="1">
      <alignment horizontal="center" vertical="center"/>
    </xf>
    <xf numFmtId="3" fontId="0" fillId="0" borderId="23" xfId="0" applyNumberFormat="1" applyBorder="1" applyAlignment="1">
      <alignment horizontal="center" vertical="center"/>
    </xf>
    <xf numFmtId="0" fontId="0" fillId="0" borderId="36" xfId="0" applyBorder="1" applyAlignment="1">
      <alignment horizontal="left" vertical="center"/>
    </xf>
    <xf numFmtId="0" fontId="0" fillId="0" borderId="32" xfId="0" applyBorder="1" applyAlignment="1">
      <alignment horizontal="left" vertical="center"/>
    </xf>
    <xf numFmtId="0" fontId="0" fillId="0" borderId="8" xfId="0" applyBorder="1" applyAlignment="1">
      <alignment horizontal="center" vertical="center"/>
    </xf>
    <xf numFmtId="0" fontId="0" fillId="0" borderId="37" xfId="0" applyBorder="1" applyAlignment="1">
      <alignment horizontal="left" wrapText="1"/>
    </xf>
    <xf numFmtId="0" fontId="0" fillId="0" borderId="25" xfId="0" applyBorder="1" applyAlignment="1">
      <alignment horizontal="left" wrapText="1"/>
    </xf>
    <xf numFmtId="0" fontId="0" fillId="0" borderId="8" xfId="0" applyBorder="1" applyAlignment="1">
      <alignment horizontal="left" wrapText="1"/>
    </xf>
    <xf numFmtId="0" fontId="0" fillId="0" borderId="29" xfId="0" applyBorder="1" applyAlignment="1">
      <alignment horizontal="left" wrapText="1"/>
    </xf>
    <xf numFmtId="0" fontId="56" fillId="0" borderId="8" xfId="0" applyFont="1" applyBorder="1" applyAlignment="1">
      <alignment horizontal="left"/>
    </xf>
    <xf numFmtId="0" fontId="0" fillId="0" borderId="38"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left" vertical="center"/>
    </xf>
    <xf numFmtId="0" fontId="0" fillId="0" borderId="27" xfId="0" applyBorder="1" applyAlignment="1">
      <alignment horizontal="left" vertical="center"/>
    </xf>
    <xf numFmtId="0" fontId="56" fillId="0" borderId="51" xfId="0" applyFont="1" applyBorder="1" applyAlignment="1">
      <alignment horizontal="center"/>
    </xf>
    <xf numFmtId="0" fontId="56" fillId="0" borderId="52" xfId="0" applyFont="1" applyBorder="1" applyAlignment="1">
      <alignment horizontal="center"/>
    </xf>
    <xf numFmtId="0" fontId="56" fillId="0" borderId="8" xfId="0" applyFont="1" applyBorder="1" applyAlignment="1">
      <alignment horizontal="center"/>
    </xf>
    <xf numFmtId="0" fontId="56" fillId="0" borderId="15" xfId="0" applyFont="1" applyBorder="1" applyAlignment="1">
      <alignment horizontal="center"/>
    </xf>
    <xf numFmtId="0" fontId="0" fillId="0" borderId="8" xfId="0" applyBorder="1" applyAlignment="1">
      <alignment horizontal="left" vertical="center"/>
    </xf>
    <xf numFmtId="0" fontId="0" fillId="0" borderId="29" xfId="0" applyBorder="1" applyAlignment="1">
      <alignment horizontal="left" vertical="center"/>
    </xf>
    <xf numFmtId="0" fontId="0" fillId="0" borderId="37" xfId="0" applyBorder="1" applyAlignment="1">
      <alignment horizontal="center" vertical="center"/>
    </xf>
    <xf numFmtId="0" fontId="8" fillId="0" borderId="0" xfId="0" applyFont="1" applyAlignment="1">
      <alignment horizontal="left" vertical="top" wrapText="1"/>
    </xf>
    <xf numFmtId="3" fontId="11" fillId="2" borderId="3" xfId="2" applyNumberFormat="1" applyFont="1" applyFill="1" applyBorder="1" applyAlignment="1" applyProtection="1">
      <alignment horizontal="center"/>
      <protection locked="0"/>
    </xf>
    <xf numFmtId="3" fontId="11" fillId="2" borderId="4" xfId="2" applyNumberFormat="1" applyFont="1" applyFill="1" applyBorder="1" applyAlignment="1" applyProtection="1">
      <alignment horizontal="center"/>
      <protection locked="0"/>
    </xf>
    <xf numFmtId="3" fontId="11" fillId="2" borderId="5" xfId="2" applyNumberFormat="1" applyFont="1" applyFill="1" applyBorder="1" applyAlignment="1" applyProtection="1">
      <alignment horizontal="center"/>
      <protection locked="0"/>
    </xf>
    <xf numFmtId="0" fontId="11" fillId="2" borderId="1" xfId="0" applyFont="1" applyFill="1" applyBorder="1" applyAlignment="1" applyProtection="1">
      <alignment horizontal="center"/>
      <protection locked="0"/>
    </xf>
    <xf numFmtId="0" fontId="11" fillId="2" borderId="3" xfId="0"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11" fillId="2" borderId="5" xfId="0" applyFont="1" applyFill="1" applyBorder="1" applyAlignment="1" applyProtection="1">
      <alignment horizontal="center"/>
      <protection locked="0"/>
    </xf>
    <xf numFmtId="0" fontId="11" fillId="2" borderId="0" xfId="0" applyFont="1" applyFill="1" applyAlignment="1" applyProtection="1">
      <alignment horizontal="center"/>
      <protection locked="0"/>
    </xf>
    <xf numFmtId="0" fontId="47" fillId="0" borderId="0" xfId="1" applyFont="1" applyAlignment="1" applyProtection="1">
      <alignment horizontal="left"/>
      <protection locked="0"/>
    </xf>
    <xf numFmtId="1" fontId="11" fillId="2" borderId="3" xfId="0" applyNumberFormat="1" applyFont="1" applyFill="1" applyBorder="1" applyAlignment="1" applyProtection="1">
      <alignment horizontal="center"/>
      <protection locked="0"/>
    </xf>
    <xf numFmtId="1" fontId="11" fillId="2" borderId="4" xfId="0" applyNumberFormat="1" applyFont="1" applyFill="1" applyBorder="1" applyAlignment="1" applyProtection="1">
      <alignment horizontal="center"/>
      <protection locked="0"/>
    </xf>
    <xf numFmtId="1" fontId="11" fillId="2" borderId="5" xfId="0" applyNumberFormat="1" applyFont="1" applyFill="1" applyBorder="1" applyAlignment="1" applyProtection="1">
      <alignment horizontal="center"/>
      <protection locked="0"/>
    </xf>
    <xf numFmtId="0" fontId="10" fillId="0" borderId="0" xfId="0" applyFont="1" applyAlignment="1">
      <alignment horizontal="center"/>
    </xf>
    <xf numFmtId="0" fontId="10" fillId="0" borderId="6" xfId="0" applyFont="1" applyBorder="1" applyAlignment="1">
      <alignment horizontal="center"/>
    </xf>
    <xf numFmtId="0" fontId="18" fillId="0" borderId="0" xfId="1" applyFont="1" applyAlignment="1" applyProtection="1">
      <alignment horizontal="left"/>
      <protection locked="0"/>
    </xf>
    <xf numFmtId="0" fontId="8" fillId="0" borderId="3" xfId="0" applyFont="1" applyBorder="1" applyAlignment="1">
      <alignment horizontal="center"/>
    </xf>
    <xf numFmtId="0" fontId="8" fillId="0" borderId="4" xfId="0" applyFont="1" applyBorder="1" applyAlignment="1">
      <alignment horizontal="center"/>
    </xf>
    <xf numFmtId="0" fontId="11" fillId="0" borderId="2" xfId="0" applyFont="1" applyBorder="1" applyAlignment="1">
      <alignment horizontal="center"/>
    </xf>
    <xf numFmtId="0" fontId="11" fillId="0" borderId="0" xfId="0" applyFont="1" applyAlignment="1">
      <alignment horizontal="center"/>
    </xf>
    <xf numFmtId="0" fontId="11" fillId="0" borderId="12" xfId="0" applyFont="1" applyBorder="1" applyAlignment="1">
      <alignment horizontal="center"/>
    </xf>
    <xf numFmtId="0" fontId="10" fillId="10" borderId="18" xfId="0" applyFont="1" applyFill="1" applyBorder="1" applyAlignment="1">
      <alignment horizontal="center"/>
    </xf>
    <xf numFmtId="0" fontId="51" fillId="0" borderId="20" xfId="0" applyFont="1" applyBorder="1" applyAlignment="1">
      <alignment horizontal="center" vertical="center"/>
    </xf>
    <xf numFmtId="0" fontId="51" fillId="0" borderId="21" xfId="0" applyFont="1" applyBorder="1" applyAlignment="1">
      <alignment horizontal="center" vertical="center"/>
    </xf>
    <xf numFmtId="0" fontId="5" fillId="3" borderId="0" xfId="0" applyFont="1" applyFill="1" applyAlignment="1">
      <alignment horizontal="center" vertical="center" wrapText="1"/>
    </xf>
    <xf numFmtId="0" fontId="5" fillId="3" borderId="34" xfId="0" applyFont="1" applyFill="1" applyBorder="1" applyAlignment="1">
      <alignment horizontal="center" vertical="center" wrapText="1"/>
    </xf>
    <xf numFmtId="170" fontId="33" fillId="4" borderId="4" xfId="0" applyNumberFormat="1" applyFont="1" applyFill="1" applyBorder="1" applyAlignment="1">
      <alignment horizontal="center"/>
    </xf>
    <xf numFmtId="0" fontId="11" fillId="4" borderId="4" xfId="0" applyFont="1" applyFill="1" applyBorder="1" applyAlignment="1">
      <alignment horizontal="center"/>
    </xf>
    <xf numFmtId="170" fontId="33" fillId="4" borderId="3" xfId="0" applyNumberFormat="1" applyFont="1" applyFill="1" applyBorder="1" applyAlignment="1" applyProtection="1">
      <alignment horizontal="center"/>
      <protection locked="0"/>
    </xf>
    <xf numFmtId="170" fontId="33" fillId="4" borderId="4" xfId="0" applyNumberFormat="1" applyFont="1" applyFill="1" applyBorder="1" applyAlignment="1" applyProtection="1">
      <alignment horizontal="center"/>
      <protection locked="0"/>
    </xf>
    <xf numFmtId="170" fontId="39" fillId="10" borderId="18" xfId="0" applyNumberFormat="1" applyFont="1" applyFill="1" applyBorder="1" applyAlignment="1">
      <alignment horizontal="center"/>
    </xf>
    <xf numFmtId="0" fontId="0" fillId="0" borderId="0" xfId="0" applyAlignment="1">
      <alignment horizontal="left"/>
    </xf>
    <xf numFmtId="0" fontId="0" fillId="0" borderId="12" xfId="0" applyBorder="1" applyAlignment="1">
      <alignment horizontal="left"/>
    </xf>
    <xf numFmtId="0" fontId="8" fillId="0" borderId="0" xfId="0" applyFont="1" applyAlignment="1" applyProtection="1">
      <alignment horizontal="left"/>
      <protection locked="0"/>
    </xf>
    <xf numFmtId="0" fontId="8" fillId="0" borderId="12" xfId="0" applyFont="1" applyBorder="1" applyAlignment="1" applyProtection="1">
      <alignment horizontal="left"/>
      <protection locked="0"/>
    </xf>
    <xf numFmtId="170" fontId="33" fillId="4" borderId="3" xfId="0" applyNumberFormat="1" applyFont="1" applyFill="1" applyBorder="1" applyAlignment="1">
      <alignment horizontal="center"/>
    </xf>
    <xf numFmtId="0" fontId="34" fillId="0" borderId="0" xfId="0" applyFont="1" applyAlignment="1">
      <alignment horizontal="center" vertical="top"/>
    </xf>
    <xf numFmtId="0" fontId="5" fillId="3" borderId="0" xfId="0" applyFont="1" applyFill="1" applyAlignment="1">
      <alignment horizontal="left" indent="3"/>
    </xf>
    <xf numFmtId="0" fontId="10" fillId="10" borderId="0" xfId="0" applyFont="1" applyFill="1" applyAlignment="1">
      <alignment horizontal="center"/>
    </xf>
    <xf numFmtId="3" fontId="52" fillId="0" borderId="19" xfId="0" applyNumberFormat="1" applyFont="1" applyBorder="1" applyAlignment="1">
      <alignment horizontal="center" vertical="center"/>
    </xf>
    <xf numFmtId="3" fontId="52" fillId="0" borderId="20" xfId="0" applyNumberFormat="1" applyFont="1" applyBorder="1" applyAlignment="1">
      <alignment horizontal="center" vertical="center"/>
    </xf>
  </cellXfs>
  <cellStyles count="5">
    <cellStyle name="Comma" xfId="2" builtinId="3"/>
    <cellStyle name="Hyperlink" xfId="1" builtinId="8"/>
    <cellStyle name="Hyperlink 2" xfId="4" xr:uid="{E4990C84-C47C-440B-BD59-867EB13984BC}"/>
    <cellStyle name="Normal" xfId="0" builtinId="0"/>
    <cellStyle name="Percent" xfId="3" builtinId="5"/>
  </cellStyles>
  <dxfs count="4">
    <dxf>
      <font>
        <color rgb="FFFF0000"/>
      </font>
    </dxf>
    <dxf>
      <font>
        <color rgb="FF00B050"/>
      </font>
    </dxf>
    <dxf>
      <font>
        <color theme="0"/>
      </font>
    </dxf>
    <dxf>
      <font>
        <color rgb="FF9C0006"/>
      </font>
      <fill>
        <patternFill>
          <bgColor rgb="FFFFC7CE"/>
        </patternFill>
      </fill>
    </dxf>
  </dxfs>
  <tableStyles count="0" defaultTableStyle="TableStyleMedium2" defaultPivotStyle="PivotStyleLight16"/>
  <colors>
    <mruColors>
      <color rgb="FF3399FF"/>
      <color rgb="FFFF99CC"/>
      <color rgb="FFFF9797"/>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rgbClr val="3399FF"/>
            </a:solidFill>
            <a:ln>
              <a:solidFill>
                <a:schemeClr val="tx1">
                  <a:lumMod val="75000"/>
                  <a:lumOff val="25000"/>
                </a:schemeClr>
              </a:solidFill>
            </a:ln>
            <a:effectLst/>
          </c:spPr>
          <c:invertIfNegative val="0"/>
          <c:cat>
            <c:strRef>
              <c:f>('meal, diet and food source '!$B$5,'meal, diet and food source '!$B$11,'meal, diet and food source '!$B$18,'meal, diet and food source '!$B$25,'meal, diet and food source '!$B$32,'meal, diet and food source '!$B$40,'meal, diet and food source '!$B$48,'meal, diet and food source '!$B$56)</c:f>
              <c:strCache>
                <c:ptCount val="8"/>
                <c:pt idx="0">
                  <c:v>Breakfast</c:v>
                </c:pt>
                <c:pt idx="1">
                  <c:v>Light Lunch - Option 1 (Meat)</c:v>
                </c:pt>
                <c:pt idx="2">
                  <c:v>Light Lunch - Option 2 (Vegetarian)</c:v>
                </c:pt>
                <c:pt idx="3">
                  <c:v>Light Lunch - Option 3 (Fish)</c:v>
                </c:pt>
                <c:pt idx="4">
                  <c:v>Dinner - Option 1 (Meat)</c:v>
                </c:pt>
                <c:pt idx="5">
                  <c:v>Dinner - Option 2 (Poultry)</c:v>
                </c:pt>
                <c:pt idx="6">
                  <c:v>Dinner - Option 3 (Vegetarian)</c:v>
                </c:pt>
                <c:pt idx="7">
                  <c:v>Dinner - Option 4 (Fish)</c:v>
                </c:pt>
              </c:strCache>
            </c:strRef>
          </c:cat>
          <c:val>
            <c:numRef>
              <c:f>('meal, diet and food source '!$G$5,'meal, diet and food source '!$G$11,'meal, diet and food source '!$G$18,'meal, diet and food source '!$G$25,'meal, diet and food source '!$G$32,'meal, diet and food source '!$G$40,'meal, diet and food source '!$G$48,'meal, diet and food source '!$G$56)</c:f>
              <c:numCache>
                <c:formatCode>0.00</c:formatCode>
                <c:ptCount val="8"/>
                <c:pt idx="0">
                  <c:v>2.5720000000000001</c:v>
                </c:pt>
                <c:pt idx="1">
                  <c:v>2.3499999999999996</c:v>
                </c:pt>
                <c:pt idx="2">
                  <c:v>0.68</c:v>
                </c:pt>
                <c:pt idx="3">
                  <c:v>2.0499999999999998</c:v>
                </c:pt>
                <c:pt idx="4">
                  <c:v>19.821999999999996</c:v>
                </c:pt>
                <c:pt idx="5">
                  <c:v>3.7720000000000002</c:v>
                </c:pt>
                <c:pt idx="6">
                  <c:v>2.8420000000000005</c:v>
                </c:pt>
                <c:pt idx="7">
                  <c:v>5.4820000000000011</c:v>
                </c:pt>
              </c:numCache>
            </c:numRef>
          </c:val>
          <c:extLst>
            <c:ext xmlns:c16="http://schemas.microsoft.com/office/drawing/2014/chart" uri="{C3380CC4-5D6E-409C-BE32-E72D297353CC}">
              <c16:uniqueId val="{00000000-0371-4EE6-B8C8-AD2A5BA2C936}"/>
            </c:ext>
          </c:extLst>
        </c:ser>
        <c:dLbls>
          <c:showLegendKey val="0"/>
          <c:showVal val="0"/>
          <c:showCatName val="0"/>
          <c:showSerName val="0"/>
          <c:showPercent val="0"/>
          <c:showBubbleSize val="0"/>
        </c:dLbls>
        <c:gapWidth val="67"/>
        <c:overlap val="100"/>
        <c:axId val="795168968"/>
        <c:axId val="795167000"/>
      </c:barChart>
      <c:catAx>
        <c:axId val="795168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167000"/>
        <c:crosses val="autoZero"/>
        <c:auto val="1"/>
        <c:lblAlgn val="ctr"/>
        <c:lblOffset val="100"/>
        <c:noMultiLvlLbl val="0"/>
      </c:catAx>
      <c:valAx>
        <c:axId val="7951670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168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rgbClr val="FF99CC"/>
            </a:solidFill>
            <a:ln>
              <a:solidFill>
                <a:schemeClr val="tx1">
                  <a:lumMod val="75000"/>
                  <a:lumOff val="25000"/>
                </a:schemeClr>
              </a:solidFill>
            </a:ln>
            <a:effectLst/>
          </c:spPr>
          <c:invertIfNegative val="0"/>
          <c:cat>
            <c:strRef>
              <c:f>'meal, diet and food source '!$C$76:$D$83</c:f>
              <c:strCache>
                <c:ptCount val="8"/>
                <c:pt idx="0">
                  <c:v>Breakfast</c:v>
                </c:pt>
                <c:pt idx="1">
                  <c:v>Light Lunch - Option 1 (Meat)</c:v>
                </c:pt>
                <c:pt idx="2">
                  <c:v>Light Lunch - Option 2 (Vegetarian)</c:v>
                </c:pt>
                <c:pt idx="3">
                  <c:v>Light Lunch - Option 3 (Fish)</c:v>
                </c:pt>
                <c:pt idx="4">
                  <c:v>Dinner - Option 1 (Meat)</c:v>
                </c:pt>
                <c:pt idx="5">
                  <c:v>Dinner - Option 2 (Poultry)</c:v>
                </c:pt>
                <c:pt idx="6">
                  <c:v>Dinner - Option 3 (Vegetarian)</c:v>
                </c:pt>
                <c:pt idx="7">
                  <c:v>Dinner - Option 4 (Fish)</c:v>
                </c:pt>
              </c:strCache>
            </c:strRef>
          </c:cat>
          <c:val>
            <c:numRef>
              <c:f>'meal, diet and food source '!$E$76:$E$83</c:f>
              <c:numCache>
                <c:formatCode>0.00</c:formatCode>
                <c:ptCount val="8"/>
                <c:pt idx="0">
                  <c:v>0.70340000000000003</c:v>
                </c:pt>
                <c:pt idx="1">
                  <c:v>1.53</c:v>
                </c:pt>
                <c:pt idx="2">
                  <c:v>0.61</c:v>
                </c:pt>
                <c:pt idx="3">
                  <c:v>1.1599999999999999</c:v>
                </c:pt>
                <c:pt idx="4">
                  <c:v>8.3216999999999999</c:v>
                </c:pt>
                <c:pt idx="5">
                  <c:v>1.8317000000000001</c:v>
                </c:pt>
                <c:pt idx="6">
                  <c:v>0.86580000000000001</c:v>
                </c:pt>
                <c:pt idx="7">
                  <c:v>3.0840000000000001</c:v>
                </c:pt>
              </c:numCache>
            </c:numRef>
          </c:val>
          <c:extLst>
            <c:ext xmlns:c16="http://schemas.microsoft.com/office/drawing/2014/chart" uri="{C3380CC4-5D6E-409C-BE32-E72D297353CC}">
              <c16:uniqueId val="{00000000-6353-4047-A9C0-7F9B2A1B5B4E}"/>
            </c:ext>
          </c:extLst>
        </c:ser>
        <c:dLbls>
          <c:showLegendKey val="0"/>
          <c:showVal val="0"/>
          <c:showCatName val="0"/>
          <c:showSerName val="0"/>
          <c:showPercent val="0"/>
          <c:showBubbleSize val="0"/>
        </c:dLbls>
        <c:gapWidth val="67"/>
        <c:overlap val="100"/>
        <c:axId val="795168968"/>
        <c:axId val="795167000"/>
      </c:barChart>
      <c:catAx>
        <c:axId val="795168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167000"/>
        <c:crosses val="autoZero"/>
        <c:auto val="1"/>
        <c:lblAlgn val="ctr"/>
        <c:lblOffset val="100"/>
        <c:noMultiLvlLbl val="0"/>
      </c:catAx>
      <c:valAx>
        <c:axId val="795167000"/>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168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156453269428283E-2"/>
          <c:y val="0.10575748738478395"/>
          <c:w val="0.41656450339795548"/>
          <c:h val="0.79152093793153899"/>
        </c:manualLayout>
      </c:layout>
      <c:pieChart>
        <c:varyColors val="1"/>
        <c:ser>
          <c:idx val="0"/>
          <c:order val="0"/>
          <c:tx>
            <c:strRef>
              <c:f>'footprint calculation'!$B$81:$B$85</c:f>
              <c:strCache>
                <c:ptCount val="5"/>
                <c:pt idx="0">
                  <c:v>Travel</c:v>
                </c:pt>
                <c:pt idx="1">
                  <c:v>Accomodation</c:v>
                </c:pt>
                <c:pt idx="2">
                  <c:v>Catering</c:v>
                </c:pt>
                <c:pt idx="3">
                  <c:v>Use of event space</c:v>
                </c:pt>
                <c:pt idx="4">
                  <c:v>Promotional Materials</c:v>
                </c:pt>
              </c:strCache>
            </c:strRef>
          </c:tx>
          <c:dPt>
            <c:idx val="0"/>
            <c:bubble3D val="0"/>
            <c:spPr>
              <a:solidFill>
                <a:srgbClr val="92D050"/>
              </a:solidFill>
              <a:ln w="19050">
                <a:solidFill>
                  <a:schemeClr val="bg1">
                    <a:lumMod val="95000"/>
                  </a:schemeClr>
                </a:solidFill>
              </a:ln>
              <a:effectLst/>
            </c:spPr>
            <c:extLst>
              <c:ext xmlns:c16="http://schemas.microsoft.com/office/drawing/2014/chart" uri="{C3380CC4-5D6E-409C-BE32-E72D297353CC}">
                <c16:uniqueId val="{00000001-E33E-496F-8FE4-B154707813B7}"/>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2-E33E-496F-8FE4-B154707813B7}"/>
              </c:ext>
            </c:extLst>
          </c:dPt>
          <c:dPt>
            <c:idx val="2"/>
            <c:bubble3D val="0"/>
            <c:spPr>
              <a:solidFill>
                <a:srgbClr val="00B0F0"/>
              </a:solidFill>
              <a:ln w="19050">
                <a:solidFill>
                  <a:schemeClr val="lt1"/>
                </a:solidFill>
              </a:ln>
              <a:effectLst/>
            </c:spPr>
            <c:extLst>
              <c:ext xmlns:c16="http://schemas.microsoft.com/office/drawing/2014/chart" uri="{C3380CC4-5D6E-409C-BE32-E72D297353CC}">
                <c16:uniqueId val="{00000003-E33E-496F-8FE4-B154707813B7}"/>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4-E33E-496F-8FE4-B154707813B7}"/>
              </c:ext>
            </c:extLst>
          </c:dPt>
          <c:dPt>
            <c:idx val="4"/>
            <c:bubble3D val="0"/>
            <c:spPr>
              <a:solidFill>
                <a:srgbClr val="FFC000"/>
              </a:solidFill>
              <a:ln w="19050">
                <a:solidFill>
                  <a:schemeClr val="lt1"/>
                </a:solidFill>
              </a:ln>
              <a:effectLst/>
            </c:spPr>
            <c:extLst>
              <c:ext xmlns:c16="http://schemas.microsoft.com/office/drawing/2014/chart" uri="{C3380CC4-5D6E-409C-BE32-E72D297353CC}">
                <c16:uniqueId val="{00000005-E33E-496F-8FE4-B154707813B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Univers for BP Light" panose="020B0403020202020204" pitchFamily="34" charset="0"/>
                    <a:ea typeface="+mn-ea"/>
                    <a:cs typeface="+mn-cs"/>
                  </a:defRPr>
                </a:pPr>
                <a:endParaRPr lang="en-US"/>
              </a:p>
            </c:txPr>
            <c:dLblPos val="bestFit"/>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'footprint calculation'!$B$81:$B$85</c:f>
              <c:strCache>
                <c:ptCount val="5"/>
                <c:pt idx="0">
                  <c:v>Travel</c:v>
                </c:pt>
                <c:pt idx="1">
                  <c:v>Accomodation</c:v>
                </c:pt>
                <c:pt idx="2">
                  <c:v>Catering</c:v>
                </c:pt>
                <c:pt idx="3">
                  <c:v>Use of event space</c:v>
                </c:pt>
                <c:pt idx="4">
                  <c:v>Promotional Materials</c:v>
                </c:pt>
              </c:strCache>
            </c:strRef>
          </c:cat>
          <c:val>
            <c:numRef>
              <c:f>'footprint calculation'!$C$81:$C$85</c:f>
              <c:numCache>
                <c:formatCode>#,##0</c:formatCode>
                <c:ptCount val="5"/>
                <c:pt idx="0">
                  <c:v>98.535418115446916</c:v>
                </c:pt>
                <c:pt idx="1">
                  <c:v>8.1599999999999992E-2</c:v>
                </c:pt>
                <c:pt idx="2">
                  <c:v>0.3278355437479949</c:v>
                </c:pt>
                <c:pt idx="3">
                  <c:v>9.2827453503496235E-2</c:v>
                </c:pt>
                <c:pt idx="4">
                  <c:v>0</c:v>
                </c:pt>
              </c:numCache>
            </c:numRef>
          </c:val>
          <c:extLst>
            <c:ext xmlns:c16="http://schemas.microsoft.com/office/drawing/2014/chart" uri="{C3380CC4-5D6E-409C-BE32-E72D297353CC}">
              <c16:uniqueId val="{00000000-E33E-496F-8FE4-B154707813B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0234354673057178"/>
          <c:y val="0.26571118004188871"/>
          <c:w val="0.2950996234166382"/>
          <c:h val="0.457900085721608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Univers for BP Light" panose="020B0403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8575" cap="flat" cmpd="sng" algn="ctr">
      <a:solidFill>
        <a:schemeClr val="bg1">
          <a:lumMod val="9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Radio" firstButton="1" fmlaLink="$N$8" noThreeD="1"/>
</file>

<file path=xl/ctrlProps/ctrlProp3.xml><?xml version="1.0" encoding="utf-8"?>
<formControlPr xmlns="http://schemas.microsoft.com/office/spreadsheetml/2009/9/main" objectType="Radio" checked="Checked"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 air travel'!A1"/></Relationships>
</file>

<file path=xl/drawings/_rels/drawing11.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enter data'!G37"/><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enter data'!G37"/><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enter data'!G37"/><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footprint result'!A1"/><Relationship Id="rId1" Type="http://schemas.openxmlformats.org/officeDocument/2006/relationships/image" Target="../media/image4.png"/><Relationship Id="rId5" Type="http://schemas.openxmlformats.org/officeDocument/2006/relationships/image" Target="../media/image6.png"/><Relationship Id="rId4" Type="http://schemas.openxmlformats.org/officeDocument/2006/relationships/hyperlink" Target="#'enter data'!I13"/></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welcome screen'!A1"/><Relationship Id="rId1" Type="http://schemas.openxmlformats.org/officeDocument/2006/relationships/image" Target="../media/image4.png"/><Relationship Id="rId5" Type="http://schemas.openxmlformats.org/officeDocument/2006/relationships/image" Target="../media/image5.png"/><Relationship Id="rId4" Type="http://schemas.openxmlformats.org/officeDocument/2006/relationships/hyperlink" Target="#'footprint result'!A1"/></Relationships>
</file>

<file path=xl/drawings/_rels/drawing7.xml.rels><?xml version="1.0" encoding="UTF-8" standalone="yes"?>
<Relationships xmlns="http://schemas.openxmlformats.org/package/2006/relationships"><Relationship Id="rId3" Type="http://schemas.openxmlformats.org/officeDocument/2006/relationships/hyperlink" Target="#'enter data'!A1"/><Relationship Id="rId2" Type="http://schemas.openxmlformats.org/officeDocument/2006/relationships/chart" Target="../charts/chart3.xml"/><Relationship Id="rId1" Type="http://schemas.openxmlformats.org/officeDocument/2006/relationships/image" Target="../media/image4.png"/><Relationship Id="rId4"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enter data'!M45"/><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enter data'!G37"/><Relationship Id="rId1" Type="http://schemas.openxmlformats.org/officeDocument/2006/relationships/image" Target="../media/image4.png"/><Relationship Id="rId5" Type="http://schemas.openxmlformats.org/officeDocument/2006/relationships/image" Target="../media/image9.png"/><Relationship Id="rId4" Type="http://schemas.openxmlformats.org/officeDocument/2006/relationships/hyperlink" Target="#'i. iata codes and coordinates'!A1"/></Relationships>
</file>

<file path=xl/drawings/drawing1.xml><?xml version="1.0" encoding="utf-8"?>
<xdr:wsDr xmlns:xdr="http://schemas.openxmlformats.org/drawingml/2006/spreadsheetDrawing" xmlns:a="http://schemas.openxmlformats.org/drawingml/2006/main">
  <xdr:twoCellAnchor>
    <xdr:from>
      <xdr:col>18</xdr:col>
      <xdr:colOff>0</xdr:colOff>
      <xdr:row>4</xdr:row>
      <xdr:rowOff>95250</xdr:rowOff>
    </xdr:from>
    <xdr:to>
      <xdr:col>18</xdr:col>
      <xdr:colOff>1181100</xdr:colOff>
      <xdr:row>11</xdr:row>
      <xdr:rowOff>142875</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a:off x="4905375" y="1276350"/>
          <a:ext cx="1181100" cy="13811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xdr:row>
      <xdr:rowOff>95250</xdr:rowOff>
    </xdr:from>
    <xdr:to>
      <xdr:col>19</xdr:col>
      <xdr:colOff>0</xdr:colOff>
      <xdr:row>22</xdr:row>
      <xdr:rowOff>114300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4905375" y="1276350"/>
          <a:ext cx="1190625" cy="34480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6</xdr:row>
      <xdr:rowOff>114300</xdr:rowOff>
    </xdr:from>
    <xdr:to>
      <xdr:col>18</xdr:col>
      <xdr:colOff>1181100</xdr:colOff>
      <xdr:row>22</xdr:row>
      <xdr:rowOff>133350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4905375" y="1676400"/>
          <a:ext cx="1181100" cy="30670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6</xdr:row>
      <xdr:rowOff>114300</xdr:rowOff>
    </xdr:from>
    <xdr:to>
      <xdr:col>18</xdr:col>
      <xdr:colOff>1171575</xdr:colOff>
      <xdr:row>11</xdr:row>
      <xdr:rowOff>114300</xdr:rowOff>
    </xdr:to>
    <xdr:cxnSp macro="">
      <xdr:nvCxnSpPr>
        <xdr:cNvPr id="16" name="Straight Arrow Connector 15">
          <a:extLst>
            <a:ext uri="{FF2B5EF4-FFF2-40B4-BE49-F238E27FC236}">
              <a16:creationId xmlns:a16="http://schemas.microsoft.com/office/drawing/2014/main" id="{00000000-0008-0000-0000-000010000000}"/>
            </a:ext>
          </a:extLst>
        </xdr:cNvPr>
        <xdr:cNvCxnSpPr/>
      </xdr:nvCxnSpPr>
      <xdr:spPr>
        <a:xfrm>
          <a:off x="4905375" y="1676400"/>
          <a:ext cx="1171575" cy="9525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10</xdr:row>
      <xdr:rowOff>57150</xdr:rowOff>
    </xdr:from>
    <xdr:to>
      <xdr:col>19</xdr:col>
      <xdr:colOff>9525</xdr:colOff>
      <xdr:row>22</xdr:row>
      <xdr:rowOff>114300</xdr:rowOff>
    </xdr:to>
    <xdr:cxnSp macro="">
      <xdr:nvCxnSpPr>
        <xdr:cNvPr id="20" name="Straight Arrow Connector 19">
          <a:extLst>
            <a:ext uri="{FF2B5EF4-FFF2-40B4-BE49-F238E27FC236}">
              <a16:creationId xmlns:a16="http://schemas.microsoft.com/office/drawing/2014/main" id="{00000000-0008-0000-0000-000014000000}"/>
            </a:ext>
          </a:extLst>
        </xdr:cNvPr>
        <xdr:cNvCxnSpPr/>
      </xdr:nvCxnSpPr>
      <xdr:spPr>
        <a:xfrm>
          <a:off x="4905375" y="2381250"/>
          <a:ext cx="1200150" cy="23431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10</xdr:row>
      <xdr:rowOff>85725</xdr:rowOff>
    </xdr:from>
    <xdr:to>
      <xdr:col>18</xdr:col>
      <xdr:colOff>1162050</xdr:colOff>
      <xdr:row>11</xdr:row>
      <xdr:rowOff>95250</xdr:rowOff>
    </xdr:to>
    <xdr:cxnSp macro="">
      <xdr:nvCxnSpPr>
        <xdr:cNvPr id="23" name="Straight Arrow Connector 22">
          <a:extLst>
            <a:ext uri="{FF2B5EF4-FFF2-40B4-BE49-F238E27FC236}">
              <a16:creationId xmlns:a16="http://schemas.microsoft.com/office/drawing/2014/main" id="{00000000-0008-0000-0000-000017000000}"/>
            </a:ext>
          </a:extLst>
        </xdr:cNvPr>
        <xdr:cNvCxnSpPr/>
      </xdr:nvCxnSpPr>
      <xdr:spPr>
        <a:xfrm>
          <a:off x="4905375" y="2409825"/>
          <a:ext cx="1162050" cy="2000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13</xdr:row>
      <xdr:rowOff>95250</xdr:rowOff>
    </xdr:from>
    <xdr:to>
      <xdr:col>18</xdr:col>
      <xdr:colOff>1181100</xdr:colOff>
      <xdr:row>19</xdr:row>
      <xdr:rowOff>104775</xdr:rowOff>
    </xdr:to>
    <xdr:cxnSp macro="">
      <xdr:nvCxnSpPr>
        <xdr:cNvPr id="26" name="Straight Arrow Connector 25">
          <a:extLst>
            <a:ext uri="{FF2B5EF4-FFF2-40B4-BE49-F238E27FC236}">
              <a16:creationId xmlns:a16="http://schemas.microsoft.com/office/drawing/2014/main" id="{00000000-0008-0000-0000-00001A000000}"/>
            </a:ext>
          </a:extLst>
        </xdr:cNvPr>
        <xdr:cNvCxnSpPr/>
      </xdr:nvCxnSpPr>
      <xdr:spPr>
        <a:xfrm>
          <a:off x="4905375" y="2990850"/>
          <a:ext cx="1181100" cy="11525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5</xdr:row>
      <xdr:rowOff>123825</xdr:rowOff>
    </xdr:from>
    <xdr:to>
      <xdr:col>18</xdr:col>
      <xdr:colOff>1162050</xdr:colOff>
      <xdr:row>14</xdr:row>
      <xdr:rowOff>76201</xdr:rowOff>
    </xdr:to>
    <xdr:cxnSp macro="">
      <xdr:nvCxnSpPr>
        <xdr:cNvPr id="28" name="Straight Arrow Connector 27">
          <a:extLst>
            <a:ext uri="{FF2B5EF4-FFF2-40B4-BE49-F238E27FC236}">
              <a16:creationId xmlns:a16="http://schemas.microsoft.com/office/drawing/2014/main" id="{00000000-0008-0000-0000-00001C000000}"/>
            </a:ext>
          </a:extLst>
        </xdr:cNvPr>
        <xdr:cNvCxnSpPr/>
      </xdr:nvCxnSpPr>
      <xdr:spPr>
        <a:xfrm flipV="1">
          <a:off x="4905375" y="1495425"/>
          <a:ext cx="1162050" cy="1666876"/>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12</xdr:row>
      <xdr:rowOff>95250</xdr:rowOff>
    </xdr:from>
    <xdr:to>
      <xdr:col>19</xdr:col>
      <xdr:colOff>19050</xdr:colOff>
      <xdr:row>15</xdr:row>
      <xdr:rowOff>104776</xdr:rowOff>
    </xdr:to>
    <xdr:cxnSp macro="">
      <xdr:nvCxnSpPr>
        <xdr:cNvPr id="37" name="Straight Arrow Connector 36">
          <a:extLst>
            <a:ext uri="{FF2B5EF4-FFF2-40B4-BE49-F238E27FC236}">
              <a16:creationId xmlns:a16="http://schemas.microsoft.com/office/drawing/2014/main" id="{00000000-0008-0000-0000-000025000000}"/>
            </a:ext>
          </a:extLst>
        </xdr:cNvPr>
        <xdr:cNvCxnSpPr/>
      </xdr:nvCxnSpPr>
      <xdr:spPr>
        <a:xfrm flipV="1">
          <a:off x="4914900" y="2800350"/>
          <a:ext cx="1200150" cy="581026"/>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5</xdr:row>
      <xdr:rowOff>133350</xdr:rowOff>
    </xdr:from>
    <xdr:to>
      <xdr:col>18</xdr:col>
      <xdr:colOff>1162050</xdr:colOff>
      <xdr:row>16</xdr:row>
      <xdr:rowOff>133351</xdr:rowOff>
    </xdr:to>
    <xdr:cxnSp macro="">
      <xdr:nvCxnSpPr>
        <xdr:cNvPr id="44" name="Straight Arrow Connector 43">
          <a:extLst>
            <a:ext uri="{FF2B5EF4-FFF2-40B4-BE49-F238E27FC236}">
              <a16:creationId xmlns:a16="http://schemas.microsoft.com/office/drawing/2014/main" id="{00000000-0008-0000-0000-00002C000000}"/>
            </a:ext>
          </a:extLst>
        </xdr:cNvPr>
        <xdr:cNvCxnSpPr/>
      </xdr:nvCxnSpPr>
      <xdr:spPr>
        <a:xfrm flipV="1">
          <a:off x="4905375" y="1504950"/>
          <a:ext cx="1162050" cy="2095501"/>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xdr:row>
      <xdr:rowOff>0</xdr:rowOff>
    </xdr:from>
    <xdr:to>
      <xdr:col>18</xdr:col>
      <xdr:colOff>1171575</xdr:colOff>
      <xdr:row>17</xdr:row>
      <xdr:rowOff>95250</xdr:rowOff>
    </xdr:to>
    <xdr:cxnSp macro="">
      <xdr:nvCxnSpPr>
        <xdr:cNvPr id="47" name="Straight Arrow Connector 46">
          <a:extLst>
            <a:ext uri="{FF2B5EF4-FFF2-40B4-BE49-F238E27FC236}">
              <a16:creationId xmlns:a16="http://schemas.microsoft.com/office/drawing/2014/main" id="{00000000-0008-0000-0000-00002F000000}"/>
            </a:ext>
          </a:extLst>
        </xdr:cNvPr>
        <xdr:cNvCxnSpPr/>
      </xdr:nvCxnSpPr>
      <xdr:spPr>
        <a:xfrm flipV="1">
          <a:off x="4905375" y="3086100"/>
          <a:ext cx="1171575" cy="6667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16</xdr:row>
      <xdr:rowOff>133350</xdr:rowOff>
    </xdr:from>
    <xdr:to>
      <xdr:col>18</xdr:col>
      <xdr:colOff>1181100</xdr:colOff>
      <xdr:row>18</xdr:row>
      <xdr:rowOff>85727</xdr:rowOff>
    </xdr:to>
    <xdr:cxnSp macro="">
      <xdr:nvCxnSpPr>
        <xdr:cNvPr id="51" name="Straight Arrow Connector 50">
          <a:extLst>
            <a:ext uri="{FF2B5EF4-FFF2-40B4-BE49-F238E27FC236}">
              <a16:creationId xmlns:a16="http://schemas.microsoft.com/office/drawing/2014/main" id="{00000000-0008-0000-0000-000033000000}"/>
            </a:ext>
          </a:extLst>
        </xdr:cNvPr>
        <xdr:cNvCxnSpPr/>
      </xdr:nvCxnSpPr>
      <xdr:spPr>
        <a:xfrm flipV="1">
          <a:off x="4914900" y="3600450"/>
          <a:ext cx="1171575" cy="333377"/>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19</xdr:row>
      <xdr:rowOff>104775</xdr:rowOff>
    </xdr:from>
    <xdr:to>
      <xdr:col>18</xdr:col>
      <xdr:colOff>1181100</xdr:colOff>
      <xdr:row>33</xdr:row>
      <xdr:rowOff>114300</xdr:rowOff>
    </xdr:to>
    <xdr:cxnSp macro="">
      <xdr:nvCxnSpPr>
        <xdr:cNvPr id="54" name="Straight Arrow Connector 53">
          <a:extLst>
            <a:ext uri="{FF2B5EF4-FFF2-40B4-BE49-F238E27FC236}">
              <a16:creationId xmlns:a16="http://schemas.microsoft.com/office/drawing/2014/main" id="{00000000-0008-0000-0000-000036000000}"/>
            </a:ext>
          </a:extLst>
        </xdr:cNvPr>
        <xdr:cNvCxnSpPr/>
      </xdr:nvCxnSpPr>
      <xdr:spPr>
        <a:xfrm>
          <a:off x="4905375" y="4143375"/>
          <a:ext cx="1181100" cy="26765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20</xdr:row>
      <xdr:rowOff>114300</xdr:rowOff>
    </xdr:from>
    <xdr:to>
      <xdr:col>19</xdr:col>
      <xdr:colOff>0</xdr:colOff>
      <xdr:row>26</xdr:row>
      <xdr:rowOff>114300</xdr:rowOff>
    </xdr:to>
    <xdr:cxnSp macro="">
      <xdr:nvCxnSpPr>
        <xdr:cNvPr id="58" name="Straight Arrow Connector 57">
          <a:extLst>
            <a:ext uri="{FF2B5EF4-FFF2-40B4-BE49-F238E27FC236}">
              <a16:creationId xmlns:a16="http://schemas.microsoft.com/office/drawing/2014/main" id="{00000000-0008-0000-0000-00003A000000}"/>
            </a:ext>
          </a:extLst>
        </xdr:cNvPr>
        <xdr:cNvCxnSpPr/>
      </xdr:nvCxnSpPr>
      <xdr:spPr>
        <a:xfrm>
          <a:off x="4924425" y="4343400"/>
          <a:ext cx="1171575" cy="11430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3448050</xdr:colOff>
      <xdr:row>9</xdr:row>
      <xdr:rowOff>85725</xdr:rowOff>
    </xdr:from>
    <xdr:to>
      <xdr:col>18</xdr:col>
      <xdr:colOff>1162050</xdr:colOff>
      <xdr:row>25</xdr:row>
      <xdr:rowOff>104776</xdr:rowOff>
    </xdr:to>
    <xdr:cxnSp macro="">
      <xdr:nvCxnSpPr>
        <xdr:cNvPr id="67" name="Straight Arrow Connector 66">
          <a:extLst>
            <a:ext uri="{FF2B5EF4-FFF2-40B4-BE49-F238E27FC236}">
              <a16:creationId xmlns:a16="http://schemas.microsoft.com/office/drawing/2014/main" id="{00000000-0008-0000-0000-000043000000}"/>
            </a:ext>
          </a:extLst>
        </xdr:cNvPr>
        <xdr:cNvCxnSpPr/>
      </xdr:nvCxnSpPr>
      <xdr:spPr>
        <a:xfrm flipV="1">
          <a:off x="4895850" y="2219325"/>
          <a:ext cx="1171575" cy="3067051"/>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26</xdr:row>
      <xdr:rowOff>114300</xdr:rowOff>
    </xdr:from>
    <xdr:to>
      <xdr:col>19</xdr:col>
      <xdr:colOff>28575</xdr:colOff>
      <xdr:row>31</xdr:row>
      <xdr:rowOff>104775</xdr:rowOff>
    </xdr:to>
    <xdr:cxnSp macro="">
      <xdr:nvCxnSpPr>
        <xdr:cNvPr id="74" name="Straight Arrow Connector 73">
          <a:extLst>
            <a:ext uri="{FF2B5EF4-FFF2-40B4-BE49-F238E27FC236}">
              <a16:creationId xmlns:a16="http://schemas.microsoft.com/office/drawing/2014/main" id="{00000000-0008-0000-0000-00004A000000}"/>
            </a:ext>
          </a:extLst>
        </xdr:cNvPr>
        <xdr:cNvCxnSpPr/>
      </xdr:nvCxnSpPr>
      <xdr:spPr>
        <a:xfrm>
          <a:off x="4914900" y="5486400"/>
          <a:ext cx="1209675" cy="94297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27</xdr:row>
      <xdr:rowOff>85725</xdr:rowOff>
    </xdr:from>
    <xdr:to>
      <xdr:col>19</xdr:col>
      <xdr:colOff>28575</xdr:colOff>
      <xdr:row>32</xdr:row>
      <xdr:rowOff>95250</xdr:rowOff>
    </xdr:to>
    <xdr:cxnSp macro="">
      <xdr:nvCxnSpPr>
        <xdr:cNvPr id="77" name="Straight Arrow Connector 76">
          <a:extLst>
            <a:ext uri="{FF2B5EF4-FFF2-40B4-BE49-F238E27FC236}">
              <a16:creationId xmlns:a16="http://schemas.microsoft.com/office/drawing/2014/main" id="{00000000-0008-0000-0000-00004D000000}"/>
            </a:ext>
          </a:extLst>
        </xdr:cNvPr>
        <xdr:cNvCxnSpPr/>
      </xdr:nvCxnSpPr>
      <xdr:spPr>
        <a:xfrm>
          <a:off x="4924425" y="5648325"/>
          <a:ext cx="1200150" cy="9620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28575</xdr:colOff>
      <xdr:row>28</xdr:row>
      <xdr:rowOff>104775</xdr:rowOff>
    </xdr:from>
    <xdr:to>
      <xdr:col>19</xdr:col>
      <xdr:colOff>19050</xdr:colOff>
      <xdr:row>34</xdr:row>
      <xdr:rowOff>104775</xdr:rowOff>
    </xdr:to>
    <xdr:cxnSp macro="">
      <xdr:nvCxnSpPr>
        <xdr:cNvPr id="80" name="Straight Arrow Connector 79">
          <a:extLst>
            <a:ext uri="{FF2B5EF4-FFF2-40B4-BE49-F238E27FC236}">
              <a16:creationId xmlns:a16="http://schemas.microsoft.com/office/drawing/2014/main" id="{00000000-0008-0000-0000-000050000000}"/>
            </a:ext>
          </a:extLst>
        </xdr:cNvPr>
        <xdr:cNvCxnSpPr/>
      </xdr:nvCxnSpPr>
      <xdr:spPr>
        <a:xfrm>
          <a:off x="4933950" y="5857875"/>
          <a:ext cx="1181100" cy="11430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29</xdr:row>
      <xdr:rowOff>85725</xdr:rowOff>
    </xdr:from>
    <xdr:to>
      <xdr:col>19</xdr:col>
      <xdr:colOff>19050</xdr:colOff>
      <xdr:row>35</xdr:row>
      <xdr:rowOff>95250</xdr:rowOff>
    </xdr:to>
    <xdr:cxnSp macro="">
      <xdr:nvCxnSpPr>
        <xdr:cNvPr id="83" name="Straight Arrow Connector 82">
          <a:extLst>
            <a:ext uri="{FF2B5EF4-FFF2-40B4-BE49-F238E27FC236}">
              <a16:creationId xmlns:a16="http://schemas.microsoft.com/office/drawing/2014/main" id="{00000000-0008-0000-0000-000053000000}"/>
            </a:ext>
          </a:extLst>
        </xdr:cNvPr>
        <xdr:cNvCxnSpPr/>
      </xdr:nvCxnSpPr>
      <xdr:spPr>
        <a:xfrm>
          <a:off x="4924425" y="6029325"/>
          <a:ext cx="1190625" cy="11525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30</xdr:row>
      <xdr:rowOff>104775</xdr:rowOff>
    </xdr:from>
    <xdr:to>
      <xdr:col>19</xdr:col>
      <xdr:colOff>19050</xdr:colOff>
      <xdr:row>36</xdr:row>
      <xdr:rowOff>104775</xdr:rowOff>
    </xdr:to>
    <xdr:cxnSp macro="">
      <xdr:nvCxnSpPr>
        <xdr:cNvPr id="86" name="Straight Arrow Connector 85">
          <a:extLst>
            <a:ext uri="{FF2B5EF4-FFF2-40B4-BE49-F238E27FC236}">
              <a16:creationId xmlns:a16="http://schemas.microsoft.com/office/drawing/2014/main" id="{00000000-0008-0000-0000-000056000000}"/>
            </a:ext>
          </a:extLst>
        </xdr:cNvPr>
        <xdr:cNvCxnSpPr/>
      </xdr:nvCxnSpPr>
      <xdr:spPr>
        <a:xfrm>
          <a:off x="4914900" y="6238875"/>
          <a:ext cx="1200150" cy="11430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3448050</xdr:colOff>
      <xdr:row>5</xdr:row>
      <xdr:rowOff>123825</xdr:rowOff>
    </xdr:from>
    <xdr:to>
      <xdr:col>19</xdr:col>
      <xdr:colOff>9525</xdr:colOff>
      <xdr:row>30</xdr:row>
      <xdr:rowOff>123825</xdr:rowOff>
    </xdr:to>
    <xdr:cxnSp macro="">
      <xdr:nvCxnSpPr>
        <xdr:cNvPr id="89" name="Straight Arrow Connector 88">
          <a:extLst>
            <a:ext uri="{FF2B5EF4-FFF2-40B4-BE49-F238E27FC236}">
              <a16:creationId xmlns:a16="http://schemas.microsoft.com/office/drawing/2014/main" id="{00000000-0008-0000-0000-000059000000}"/>
            </a:ext>
          </a:extLst>
        </xdr:cNvPr>
        <xdr:cNvCxnSpPr/>
      </xdr:nvCxnSpPr>
      <xdr:spPr>
        <a:xfrm>
          <a:off x="4895850" y="1495425"/>
          <a:ext cx="1209675" cy="47625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7</xdr:row>
      <xdr:rowOff>114300</xdr:rowOff>
    </xdr:from>
    <xdr:to>
      <xdr:col>19</xdr:col>
      <xdr:colOff>0</xdr:colOff>
      <xdr:row>30</xdr:row>
      <xdr:rowOff>114300</xdr:rowOff>
    </xdr:to>
    <xdr:cxnSp macro="">
      <xdr:nvCxnSpPr>
        <xdr:cNvPr id="92" name="Straight Arrow Connector 91">
          <a:extLst>
            <a:ext uri="{FF2B5EF4-FFF2-40B4-BE49-F238E27FC236}">
              <a16:creationId xmlns:a16="http://schemas.microsoft.com/office/drawing/2014/main" id="{00000000-0008-0000-0000-00005C000000}"/>
            </a:ext>
          </a:extLst>
        </xdr:cNvPr>
        <xdr:cNvCxnSpPr/>
      </xdr:nvCxnSpPr>
      <xdr:spPr>
        <a:xfrm>
          <a:off x="4905375" y="1866900"/>
          <a:ext cx="1190625" cy="43815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28575</xdr:colOff>
      <xdr:row>20</xdr:row>
      <xdr:rowOff>95250</xdr:rowOff>
    </xdr:from>
    <xdr:to>
      <xdr:col>19</xdr:col>
      <xdr:colOff>19050</xdr:colOff>
      <xdr:row>25</xdr:row>
      <xdr:rowOff>114300</xdr:rowOff>
    </xdr:to>
    <xdr:cxnSp macro="">
      <xdr:nvCxnSpPr>
        <xdr:cNvPr id="97" name="Straight Arrow Connector 96">
          <a:extLst>
            <a:ext uri="{FF2B5EF4-FFF2-40B4-BE49-F238E27FC236}">
              <a16:creationId xmlns:a16="http://schemas.microsoft.com/office/drawing/2014/main" id="{00000000-0008-0000-0000-000061000000}"/>
            </a:ext>
          </a:extLst>
        </xdr:cNvPr>
        <xdr:cNvCxnSpPr/>
      </xdr:nvCxnSpPr>
      <xdr:spPr>
        <a:xfrm>
          <a:off x="4933950" y="4324350"/>
          <a:ext cx="1181100" cy="9715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20</xdr:row>
      <xdr:rowOff>95250</xdr:rowOff>
    </xdr:from>
    <xdr:to>
      <xdr:col>19</xdr:col>
      <xdr:colOff>0</xdr:colOff>
      <xdr:row>27</xdr:row>
      <xdr:rowOff>114300</xdr:rowOff>
    </xdr:to>
    <xdr:cxnSp macro="">
      <xdr:nvCxnSpPr>
        <xdr:cNvPr id="100" name="Straight Arrow Connector 99">
          <a:extLst>
            <a:ext uri="{FF2B5EF4-FFF2-40B4-BE49-F238E27FC236}">
              <a16:creationId xmlns:a16="http://schemas.microsoft.com/office/drawing/2014/main" id="{00000000-0008-0000-0000-000064000000}"/>
            </a:ext>
          </a:extLst>
        </xdr:cNvPr>
        <xdr:cNvCxnSpPr/>
      </xdr:nvCxnSpPr>
      <xdr:spPr>
        <a:xfrm>
          <a:off x="4924425" y="4324350"/>
          <a:ext cx="1171575" cy="13525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22</xdr:row>
      <xdr:rowOff>85725</xdr:rowOff>
    </xdr:from>
    <xdr:to>
      <xdr:col>19</xdr:col>
      <xdr:colOff>19050</xdr:colOff>
      <xdr:row>22</xdr:row>
      <xdr:rowOff>104775</xdr:rowOff>
    </xdr:to>
    <xdr:cxnSp macro="">
      <xdr:nvCxnSpPr>
        <xdr:cNvPr id="104" name="Straight Arrow Connector 103">
          <a:extLst>
            <a:ext uri="{FF2B5EF4-FFF2-40B4-BE49-F238E27FC236}">
              <a16:creationId xmlns:a16="http://schemas.microsoft.com/office/drawing/2014/main" id="{00000000-0008-0000-0000-000068000000}"/>
            </a:ext>
          </a:extLst>
        </xdr:cNvPr>
        <xdr:cNvCxnSpPr/>
      </xdr:nvCxnSpPr>
      <xdr:spPr>
        <a:xfrm flipV="1">
          <a:off x="4914900" y="4695825"/>
          <a:ext cx="1200150" cy="190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209550</xdr:colOff>
      <xdr:row>0</xdr:row>
      <xdr:rowOff>152400</xdr:rowOff>
    </xdr:from>
    <xdr:to>
      <xdr:col>1</xdr:col>
      <xdr:colOff>952500</xdr:colOff>
      <xdr:row>1</xdr:row>
      <xdr:rowOff>123825</xdr:rowOff>
    </xdr:to>
    <xdr:grpSp>
      <xdr:nvGrpSpPr>
        <xdr:cNvPr id="23" name="Group 22">
          <a:hlinkClick xmlns:r="http://schemas.openxmlformats.org/officeDocument/2006/relationships" r:id="rId1"/>
          <a:extLst>
            <a:ext uri="{FF2B5EF4-FFF2-40B4-BE49-F238E27FC236}">
              <a16:creationId xmlns:a16="http://schemas.microsoft.com/office/drawing/2014/main" id="{00000000-0008-0000-0D00-000017000000}"/>
            </a:ext>
          </a:extLst>
        </xdr:cNvPr>
        <xdr:cNvGrpSpPr/>
      </xdr:nvGrpSpPr>
      <xdr:grpSpPr>
        <a:xfrm>
          <a:off x="209550" y="152400"/>
          <a:ext cx="1022350" cy="1304925"/>
          <a:chOff x="15125700" y="819150"/>
          <a:chExt cx="1009650" cy="1304925"/>
        </a:xfrm>
      </xdr:grpSpPr>
      <xdr:pic>
        <xdr:nvPicPr>
          <xdr:cNvPr id="24" name="Picture 23">
            <a:extLst>
              <a:ext uri="{FF2B5EF4-FFF2-40B4-BE49-F238E27FC236}">
                <a16:creationId xmlns:a16="http://schemas.microsoft.com/office/drawing/2014/main" id="{00000000-0008-0000-0D00-000018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16525" y="819150"/>
            <a:ext cx="828000" cy="828000"/>
          </a:xfrm>
          <a:prstGeom prst="rect">
            <a:avLst/>
          </a:prstGeom>
        </xdr:spPr>
      </xdr:pic>
      <xdr:sp macro="" textlink="">
        <xdr:nvSpPr>
          <xdr:cNvPr id="25" name="TextBox 24">
            <a:extLst>
              <a:ext uri="{FF2B5EF4-FFF2-40B4-BE49-F238E27FC236}">
                <a16:creationId xmlns:a16="http://schemas.microsoft.com/office/drawing/2014/main" id="{00000000-0008-0000-0D00-000019000000}"/>
              </a:ext>
            </a:extLst>
          </xdr:cNvPr>
          <xdr:cNvSpPr txBox="1"/>
        </xdr:nvSpPr>
        <xdr:spPr>
          <a:xfrm>
            <a:off x="15125700" y="1685925"/>
            <a:ext cx="1009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return</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504825</xdr:colOff>
      <xdr:row>1</xdr:row>
      <xdr:rowOff>0</xdr:rowOff>
    </xdr:from>
    <xdr:to>
      <xdr:col>4</xdr:col>
      <xdr:colOff>1162050</xdr:colOff>
      <xdr:row>6</xdr:row>
      <xdr:rowOff>1270</xdr:rowOff>
    </xdr:to>
    <xdr:pic>
      <xdr:nvPicPr>
        <xdr:cNvPr id="2" name="Picture 1" descr="C:\Users\majyaz\Downloads\BPTN Logo RGB.png">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01"/>
        <a:stretch/>
      </xdr:blipFill>
      <xdr:spPr bwMode="auto">
        <a:xfrm>
          <a:off x="504825" y="190500"/>
          <a:ext cx="1666875" cy="953770"/>
        </a:xfrm>
        <a:prstGeom prst="rect">
          <a:avLst/>
        </a:prstGeom>
        <a:noFill/>
        <a:ln>
          <a:noFill/>
        </a:ln>
        <a:extLst>
          <a:ext uri="{53640926-AAD7-44D8-BBD7-CCE9431645EC}">
            <a14:shadowObscured xmlns:a14="http://schemas.microsoft.com/office/drawing/2010/main"/>
          </a:ext>
        </a:extLst>
      </xdr:spPr>
    </xdr:pic>
    <xdr:clientData/>
  </xdr:twoCellAnchor>
  <xdr:twoCellAnchor>
    <xdr:from>
      <xdr:col>8</xdr:col>
      <xdr:colOff>304800</xdr:colOff>
      <xdr:row>3</xdr:row>
      <xdr:rowOff>9525</xdr:rowOff>
    </xdr:from>
    <xdr:to>
      <xdr:col>8</xdr:col>
      <xdr:colOff>1314450</xdr:colOff>
      <xdr:row>7</xdr:row>
      <xdr:rowOff>314325</xdr:rowOff>
    </xdr:to>
    <xdr:grpSp>
      <xdr:nvGrpSpPr>
        <xdr:cNvPr id="17" name="Group 16">
          <a:hlinkClick xmlns:r="http://schemas.openxmlformats.org/officeDocument/2006/relationships" r:id="rId2"/>
          <a:extLst>
            <a:ext uri="{FF2B5EF4-FFF2-40B4-BE49-F238E27FC236}">
              <a16:creationId xmlns:a16="http://schemas.microsoft.com/office/drawing/2014/main" id="{00000000-0008-0000-0E00-000011000000}"/>
            </a:ext>
          </a:extLst>
        </xdr:cNvPr>
        <xdr:cNvGrpSpPr/>
      </xdr:nvGrpSpPr>
      <xdr:grpSpPr>
        <a:xfrm>
          <a:off x="7004050" y="561975"/>
          <a:ext cx="1009650" cy="1308100"/>
          <a:chOff x="15125700" y="819150"/>
          <a:chExt cx="1009650" cy="1304925"/>
        </a:xfrm>
      </xdr:grpSpPr>
      <xdr:pic>
        <xdr:nvPicPr>
          <xdr:cNvPr id="18" name="Picture 17">
            <a:extLst>
              <a:ext uri="{FF2B5EF4-FFF2-40B4-BE49-F238E27FC236}">
                <a16:creationId xmlns:a16="http://schemas.microsoft.com/office/drawing/2014/main" id="{00000000-0008-0000-0E00-000012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16525" y="819150"/>
            <a:ext cx="828000" cy="828000"/>
          </a:xfrm>
          <a:prstGeom prst="rect">
            <a:avLst/>
          </a:prstGeom>
        </xdr:spPr>
      </xdr:pic>
      <xdr:sp macro="" textlink="">
        <xdr:nvSpPr>
          <xdr:cNvPr id="19" name="TextBox 18">
            <a:extLst>
              <a:ext uri="{FF2B5EF4-FFF2-40B4-BE49-F238E27FC236}">
                <a16:creationId xmlns:a16="http://schemas.microsoft.com/office/drawing/2014/main" id="{00000000-0008-0000-0E00-000013000000}"/>
              </a:ext>
            </a:extLst>
          </xdr:cNvPr>
          <xdr:cNvSpPr txBox="1"/>
        </xdr:nvSpPr>
        <xdr:spPr>
          <a:xfrm>
            <a:off x="15125700" y="1685925"/>
            <a:ext cx="1009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return</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504825</xdr:colOff>
      <xdr:row>1</xdr:row>
      <xdr:rowOff>0</xdr:rowOff>
    </xdr:from>
    <xdr:to>
      <xdr:col>5</xdr:col>
      <xdr:colOff>76200</xdr:colOff>
      <xdr:row>6</xdr:row>
      <xdr:rowOff>1270</xdr:rowOff>
    </xdr:to>
    <xdr:pic>
      <xdr:nvPicPr>
        <xdr:cNvPr id="2" name="Picture 1" descr="C:\Users\majyaz\Downloads\BPTN Logo RGB.png">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01"/>
        <a:stretch/>
      </xdr:blipFill>
      <xdr:spPr bwMode="auto">
        <a:xfrm>
          <a:off x="504825" y="190500"/>
          <a:ext cx="1666875" cy="953770"/>
        </a:xfrm>
        <a:prstGeom prst="rect">
          <a:avLst/>
        </a:prstGeom>
        <a:noFill/>
        <a:ln>
          <a:noFill/>
        </a:ln>
        <a:extLst>
          <a:ext uri="{53640926-AAD7-44D8-BBD7-CCE9431645EC}">
            <a14:shadowObscured xmlns:a14="http://schemas.microsoft.com/office/drawing/2010/main"/>
          </a:ext>
        </a:extLst>
      </xdr:spPr>
    </xdr:pic>
    <xdr:clientData/>
  </xdr:twoCellAnchor>
  <xdr:twoCellAnchor>
    <xdr:from>
      <xdr:col>8</xdr:col>
      <xdr:colOff>0</xdr:colOff>
      <xdr:row>3</xdr:row>
      <xdr:rowOff>66675</xdr:rowOff>
    </xdr:from>
    <xdr:to>
      <xdr:col>9</xdr:col>
      <xdr:colOff>400050</xdr:colOff>
      <xdr:row>8</xdr:row>
      <xdr:rowOff>38100</xdr:rowOff>
    </xdr:to>
    <xdr:grpSp>
      <xdr:nvGrpSpPr>
        <xdr:cNvPr id="13" name="Group 12">
          <a:hlinkClick xmlns:r="http://schemas.openxmlformats.org/officeDocument/2006/relationships" r:id="rId2"/>
          <a:extLst>
            <a:ext uri="{FF2B5EF4-FFF2-40B4-BE49-F238E27FC236}">
              <a16:creationId xmlns:a16="http://schemas.microsoft.com/office/drawing/2014/main" id="{00000000-0008-0000-0F00-00000D000000}"/>
            </a:ext>
          </a:extLst>
        </xdr:cNvPr>
        <xdr:cNvGrpSpPr/>
      </xdr:nvGrpSpPr>
      <xdr:grpSpPr>
        <a:xfrm>
          <a:off x="5511800" y="619125"/>
          <a:ext cx="1041400" cy="1298575"/>
          <a:chOff x="15125700" y="819150"/>
          <a:chExt cx="1009650" cy="1304925"/>
        </a:xfrm>
      </xdr:grpSpPr>
      <xdr:pic>
        <xdr:nvPicPr>
          <xdr:cNvPr id="14" name="Picture 13">
            <a:extLst>
              <a:ext uri="{FF2B5EF4-FFF2-40B4-BE49-F238E27FC236}">
                <a16:creationId xmlns:a16="http://schemas.microsoft.com/office/drawing/2014/main" id="{00000000-0008-0000-0F00-00000E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16525" y="819150"/>
            <a:ext cx="828000" cy="828000"/>
          </a:xfrm>
          <a:prstGeom prst="rect">
            <a:avLst/>
          </a:prstGeom>
        </xdr:spPr>
      </xdr:pic>
      <xdr:sp macro="" textlink="">
        <xdr:nvSpPr>
          <xdr:cNvPr id="15" name="TextBox 14">
            <a:extLst>
              <a:ext uri="{FF2B5EF4-FFF2-40B4-BE49-F238E27FC236}">
                <a16:creationId xmlns:a16="http://schemas.microsoft.com/office/drawing/2014/main" id="{00000000-0008-0000-0F00-00000F000000}"/>
              </a:ext>
            </a:extLst>
          </xdr:cNvPr>
          <xdr:cNvSpPr txBox="1"/>
        </xdr:nvSpPr>
        <xdr:spPr>
          <a:xfrm>
            <a:off x="15125700" y="1685925"/>
            <a:ext cx="1009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return</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504825</xdr:colOff>
      <xdr:row>1</xdr:row>
      <xdr:rowOff>0</xdr:rowOff>
    </xdr:from>
    <xdr:to>
      <xdr:col>4</xdr:col>
      <xdr:colOff>1133475</xdr:colOff>
      <xdr:row>6</xdr:row>
      <xdr:rowOff>1270</xdr:rowOff>
    </xdr:to>
    <xdr:pic>
      <xdr:nvPicPr>
        <xdr:cNvPr id="2" name="Picture 1" descr="C:\Users\majyaz\Downloads\BPTN Logo RGB.png">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01"/>
        <a:stretch/>
      </xdr:blipFill>
      <xdr:spPr bwMode="auto">
        <a:xfrm>
          <a:off x="504825" y="190500"/>
          <a:ext cx="1666875" cy="953770"/>
        </a:xfrm>
        <a:prstGeom prst="rect">
          <a:avLst/>
        </a:prstGeom>
        <a:noFill/>
        <a:ln>
          <a:noFill/>
        </a:ln>
        <a:extLst>
          <a:ext uri="{53640926-AAD7-44D8-BBD7-CCE9431645EC}">
            <a14:shadowObscured xmlns:a14="http://schemas.microsoft.com/office/drawing/2010/main"/>
          </a:ext>
        </a:extLst>
      </xdr:spPr>
    </xdr:pic>
    <xdr:clientData/>
  </xdr:twoCellAnchor>
  <xdr:twoCellAnchor>
    <xdr:from>
      <xdr:col>7</xdr:col>
      <xdr:colOff>676275</xdr:colOff>
      <xdr:row>3</xdr:row>
      <xdr:rowOff>9525</xdr:rowOff>
    </xdr:from>
    <xdr:to>
      <xdr:col>8</xdr:col>
      <xdr:colOff>495300</xdr:colOff>
      <xdr:row>7</xdr:row>
      <xdr:rowOff>314325</xdr:rowOff>
    </xdr:to>
    <xdr:grpSp>
      <xdr:nvGrpSpPr>
        <xdr:cNvPr id="13" name="Group 12">
          <a:hlinkClick xmlns:r="http://schemas.openxmlformats.org/officeDocument/2006/relationships" r:id="rId2"/>
          <a:extLst>
            <a:ext uri="{FF2B5EF4-FFF2-40B4-BE49-F238E27FC236}">
              <a16:creationId xmlns:a16="http://schemas.microsoft.com/office/drawing/2014/main" id="{00000000-0008-0000-1000-00000D000000}"/>
            </a:ext>
          </a:extLst>
        </xdr:cNvPr>
        <xdr:cNvGrpSpPr/>
      </xdr:nvGrpSpPr>
      <xdr:grpSpPr>
        <a:xfrm>
          <a:off x="5502275" y="561975"/>
          <a:ext cx="1063625" cy="1308100"/>
          <a:chOff x="15125700" y="819150"/>
          <a:chExt cx="1009650" cy="1304925"/>
        </a:xfrm>
      </xdr:grpSpPr>
      <xdr:pic>
        <xdr:nvPicPr>
          <xdr:cNvPr id="14" name="Picture 13">
            <a:extLst>
              <a:ext uri="{FF2B5EF4-FFF2-40B4-BE49-F238E27FC236}">
                <a16:creationId xmlns:a16="http://schemas.microsoft.com/office/drawing/2014/main" id="{00000000-0008-0000-1000-00000E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16525" y="819150"/>
            <a:ext cx="828000" cy="828000"/>
          </a:xfrm>
          <a:prstGeom prst="rect">
            <a:avLst/>
          </a:prstGeom>
        </xdr:spPr>
      </xdr:pic>
      <xdr:sp macro="" textlink="">
        <xdr:nvSpPr>
          <xdr:cNvPr id="15" name="TextBox 14">
            <a:extLst>
              <a:ext uri="{FF2B5EF4-FFF2-40B4-BE49-F238E27FC236}">
                <a16:creationId xmlns:a16="http://schemas.microsoft.com/office/drawing/2014/main" id="{00000000-0008-0000-1000-00000F000000}"/>
              </a:ext>
            </a:extLst>
          </xdr:cNvPr>
          <xdr:cNvSpPr txBox="1"/>
        </xdr:nvSpPr>
        <xdr:spPr>
          <a:xfrm>
            <a:off x="15125700" y="1685925"/>
            <a:ext cx="1009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return</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59</xdr:row>
      <xdr:rowOff>95250</xdr:rowOff>
    </xdr:from>
    <xdr:to>
      <xdr:col>2</xdr:col>
      <xdr:colOff>1181100</xdr:colOff>
      <xdr:row>66</xdr:row>
      <xdr:rowOff>142875</xdr:rowOff>
    </xdr:to>
    <xdr:cxnSp macro="">
      <xdr:nvCxnSpPr>
        <xdr:cNvPr id="58" name="Straight Arrow Connector 57">
          <a:extLst>
            <a:ext uri="{FF2B5EF4-FFF2-40B4-BE49-F238E27FC236}">
              <a16:creationId xmlns:a16="http://schemas.microsoft.com/office/drawing/2014/main" id="{00000000-0008-0000-0100-00003A000000}"/>
            </a:ext>
          </a:extLst>
        </xdr:cNvPr>
        <xdr:cNvCxnSpPr/>
      </xdr:nvCxnSpPr>
      <xdr:spPr>
        <a:xfrm>
          <a:off x="19240500" y="857250"/>
          <a:ext cx="1181100" cy="13811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59</xdr:row>
      <xdr:rowOff>95250</xdr:rowOff>
    </xdr:from>
    <xdr:to>
      <xdr:col>3</xdr:col>
      <xdr:colOff>0</xdr:colOff>
      <xdr:row>77</xdr:row>
      <xdr:rowOff>114300</xdr:rowOff>
    </xdr:to>
    <xdr:cxnSp macro="">
      <xdr:nvCxnSpPr>
        <xdr:cNvPr id="59" name="Straight Arrow Connector 58">
          <a:extLst>
            <a:ext uri="{FF2B5EF4-FFF2-40B4-BE49-F238E27FC236}">
              <a16:creationId xmlns:a16="http://schemas.microsoft.com/office/drawing/2014/main" id="{00000000-0008-0000-0100-00003B000000}"/>
            </a:ext>
          </a:extLst>
        </xdr:cNvPr>
        <xdr:cNvCxnSpPr/>
      </xdr:nvCxnSpPr>
      <xdr:spPr>
        <a:xfrm>
          <a:off x="19240500" y="857250"/>
          <a:ext cx="1190625" cy="34480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61</xdr:row>
      <xdr:rowOff>114300</xdr:rowOff>
    </xdr:from>
    <xdr:to>
      <xdr:col>2</xdr:col>
      <xdr:colOff>1181100</xdr:colOff>
      <xdr:row>77</xdr:row>
      <xdr:rowOff>133350</xdr:rowOff>
    </xdr:to>
    <xdr:cxnSp macro="">
      <xdr:nvCxnSpPr>
        <xdr:cNvPr id="60" name="Straight Arrow Connector 59">
          <a:extLst>
            <a:ext uri="{FF2B5EF4-FFF2-40B4-BE49-F238E27FC236}">
              <a16:creationId xmlns:a16="http://schemas.microsoft.com/office/drawing/2014/main" id="{00000000-0008-0000-0100-00003C000000}"/>
            </a:ext>
          </a:extLst>
        </xdr:cNvPr>
        <xdr:cNvCxnSpPr/>
      </xdr:nvCxnSpPr>
      <xdr:spPr>
        <a:xfrm>
          <a:off x="19240500" y="1257300"/>
          <a:ext cx="1181100" cy="30670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61</xdr:row>
      <xdr:rowOff>114300</xdr:rowOff>
    </xdr:from>
    <xdr:to>
      <xdr:col>2</xdr:col>
      <xdr:colOff>1171575</xdr:colOff>
      <xdr:row>66</xdr:row>
      <xdr:rowOff>114300</xdr:rowOff>
    </xdr:to>
    <xdr:cxnSp macro="">
      <xdr:nvCxnSpPr>
        <xdr:cNvPr id="61" name="Straight Arrow Connector 60">
          <a:extLst>
            <a:ext uri="{FF2B5EF4-FFF2-40B4-BE49-F238E27FC236}">
              <a16:creationId xmlns:a16="http://schemas.microsoft.com/office/drawing/2014/main" id="{00000000-0008-0000-0100-00003D000000}"/>
            </a:ext>
          </a:extLst>
        </xdr:cNvPr>
        <xdr:cNvCxnSpPr/>
      </xdr:nvCxnSpPr>
      <xdr:spPr>
        <a:xfrm>
          <a:off x="19240500" y="1257300"/>
          <a:ext cx="1171575" cy="9525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65</xdr:row>
      <xdr:rowOff>57150</xdr:rowOff>
    </xdr:from>
    <xdr:to>
      <xdr:col>3</xdr:col>
      <xdr:colOff>9525</xdr:colOff>
      <xdr:row>77</xdr:row>
      <xdr:rowOff>114300</xdr:rowOff>
    </xdr:to>
    <xdr:cxnSp macro="">
      <xdr:nvCxnSpPr>
        <xdr:cNvPr id="62" name="Straight Arrow Connector 61">
          <a:extLst>
            <a:ext uri="{FF2B5EF4-FFF2-40B4-BE49-F238E27FC236}">
              <a16:creationId xmlns:a16="http://schemas.microsoft.com/office/drawing/2014/main" id="{00000000-0008-0000-0100-00003E000000}"/>
            </a:ext>
          </a:extLst>
        </xdr:cNvPr>
        <xdr:cNvCxnSpPr/>
      </xdr:nvCxnSpPr>
      <xdr:spPr>
        <a:xfrm>
          <a:off x="19240500" y="1962150"/>
          <a:ext cx="1200150" cy="23431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65</xdr:row>
      <xdr:rowOff>85725</xdr:rowOff>
    </xdr:from>
    <xdr:to>
      <xdr:col>2</xdr:col>
      <xdr:colOff>1162050</xdr:colOff>
      <xdr:row>66</xdr:row>
      <xdr:rowOff>95250</xdr:rowOff>
    </xdr:to>
    <xdr:cxnSp macro="">
      <xdr:nvCxnSpPr>
        <xdr:cNvPr id="63" name="Straight Arrow Connector 62">
          <a:extLst>
            <a:ext uri="{FF2B5EF4-FFF2-40B4-BE49-F238E27FC236}">
              <a16:creationId xmlns:a16="http://schemas.microsoft.com/office/drawing/2014/main" id="{00000000-0008-0000-0100-00003F000000}"/>
            </a:ext>
          </a:extLst>
        </xdr:cNvPr>
        <xdr:cNvCxnSpPr/>
      </xdr:nvCxnSpPr>
      <xdr:spPr>
        <a:xfrm>
          <a:off x="19240500" y="1990725"/>
          <a:ext cx="1162050" cy="2000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95250</xdr:rowOff>
    </xdr:from>
    <xdr:to>
      <xdr:col>2</xdr:col>
      <xdr:colOff>1181100</xdr:colOff>
      <xdr:row>74</xdr:row>
      <xdr:rowOff>104775</xdr:rowOff>
    </xdr:to>
    <xdr:cxnSp macro="">
      <xdr:nvCxnSpPr>
        <xdr:cNvPr id="64" name="Straight Arrow Connector 63">
          <a:extLst>
            <a:ext uri="{FF2B5EF4-FFF2-40B4-BE49-F238E27FC236}">
              <a16:creationId xmlns:a16="http://schemas.microsoft.com/office/drawing/2014/main" id="{00000000-0008-0000-0100-000040000000}"/>
            </a:ext>
          </a:extLst>
        </xdr:cNvPr>
        <xdr:cNvCxnSpPr/>
      </xdr:nvCxnSpPr>
      <xdr:spPr>
        <a:xfrm>
          <a:off x="19240500" y="2571750"/>
          <a:ext cx="1181100" cy="11525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60</xdr:row>
      <xdr:rowOff>123825</xdr:rowOff>
    </xdr:from>
    <xdr:to>
      <xdr:col>2</xdr:col>
      <xdr:colOff>1162050</xdr:colOff>
      <xdr:row>69</xdr:row>
      <xdr:rowOff>76201</xdr:rowOff>
    </xdr:to>
    <xdr:cxnSp macro="">
      <xdr:nvCxnSpPr>
        <xdr:cNvPr id="65" name="Straight Arrow Connector 64">
          <a:extLst>
            <a:ext uri="{FF2B5EF4-FFF2-40B4-BE49-F238E27FC236}">
              <a16:creationId xmlns:a16="http://schemas.microsoft.com/office/drawing/2014/main" id="{00000000-0008-0000-0100-000041000000}"/>
            </a:ext>
          </a:extLst>
        </xdr:cNvPr>
        <xdr:cNvCxnSpPr/>
      </xdr:nvCxnSpPr>
      <xdr:spPr>
        <a:xfrm flipV="1">
          <a:off x="19240500" y="1076325"/>
          <a:ext cx="1162050" cy="1666876"/>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95250</xdr:rowOff>
    </xdr:from>
    <xdr:to>
      <xdr:col>3</xdr:col>
      <xdr:colOff>19050</xdr:colOff>
      <xdr:row>70</xdr:row>
      <xdr:rowOff>104776</xdr:rowOff>
    </xdr:to>
    <xdr:cxnSp macro="">
      <xdr:nvCxnSpPr>
        <xdr:cNvPr id="66" name="Straight Arrow Connector 65">
          <a:extLst>
            <a:ext uri="{FF2B5EF4-FFF2-40B4-BE49-F238E27FC236}">
              <a16:creationId xmlns:a16="http://schemas.microsoft.com/office/drawing/2014/main" id="{00000000-0008-0000-0100-000042000000}"/>
            </a:ext>
          </a:extLst>
        </xdr:cNvPr>
        <xdr:cNvCxnSpPr/>
      </xdr:nvCxnSpPr>
      <xdr:spPr>
        <a:xfrm flipV="1">
          <a:off x="19250025" y="2381250"/>
          <a:ext cx="1200150" cy="581026"/>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60</xdr:row>
      <xdr:rowOff>133350</xdr:rowOff>
    </xdr:from>
    <xdr:to>
      <xdr:col>2</xdr:col>
      <xdr:colOff>1162050</xdr:colOff>
      <xdr:row>71</xdr:row>
      <xdr:rowOff>133351</xdr:rowOff>
    </xdr:to>
    <xdr:cxnSp macro="">
      <xdr:nvCxnSpPr>
        <xdr:cNvPr id="67" name="Straight Arrow Connector 66">
          <a:extLst>
            <a:ext uri="{FF2B5EF4-FFF2-40B4-BE49-F238E27FC236}">
              <a16:creationId xmlns:a16="http://schemas.microsoft.com/office/drawing/2014/main" id="{00000000-0008-0000-0100-000043000000}"/>
            </a:ext>
          </a:extLst>
        </xdr:cNvPr>
        <xdr:cNvCxnSpPr/>
      </xdr:nvCxnSpPr>
      <xdr:spPr>
        <a:xfrm flipV="1">
          <a:off x="19240500" y="1085850"/>
          <a:ext cx="1162050" cy="2095501"/>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69</xdr:row>
      <xdr:rowOff>0</xdr:rowOff>
    </xdr:from>
    <xdr:to>
      <xdr:col>2</xdr:col>
      <xdr:colOff>1171575</xdr:colOff>
      <xdr:row>72</xdr:row>
      <xdr:rowOff>95250</xdr:rowOff>
    </xdr:to>
    <xdr:cxnSp macro="">
      <xdr:nvCxnSpPr>
        <xdr:cNvPr id="68" name="Straight Arrow Connector 67">
          <a:extLst>
            <a:ext uri="{FF2B5EF4-FFF2-40B4-BE49-F238E27FC236}">
              <a16:creationId xmlns:a16="http://schemas.microsoft.com/office/drawing/2014/main" id="{00000000-0008-0000-0100-000044000000}"/>
            </a:ext>
          </a:extLst>
        </xdr:cNvPr>
        <xdr:cNvCxnSpPr/>
      </xdr:nvCxnSpPr>
      <xdr:spPr>
        <a:xfrm flipV="1">
          <a:off x="19240500" y="2667000"/>
          <a:ext cx="1171575" cy="6667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71</xdr:row>
      <xdr:rowOff>133350</xdr:rowOff>
    </xdr:from>
    <xdr:to>
      <xdr:col>2</xdr:col>
      <xdr:colOff>1181100</xdr:colOff>
      <xdr:row>73</xdr:row>
      <xdr:rowOff>85727</xdr:rowOff>
    </xdr:to>
    <xdr:cxnSp macro="">
      <xdr:nvCxnSpPr>
        <xdr:cNvPr id="69" name="Straight Arrow Connector 68">
          <a:extLst>
            <a:ext uri="{FF2B5EF4-FFF2-40B4-BE49-F238E27FC236}">
              <a16:creationId xmlns:a16="http://schemas.microsoft.com/office/drawing/2014/main" id="{00000000-0008-0000-0100-000045000000}"/>
            </a:ext>
          </a:extLst>
        </xdr:cNvPr>
        <xdr:cNvCxnSpPr/>
      </xdr:nvCxnSpPr>
      <xdr:spPr>
        <a:xfrm flipV="1">
          <a:off x="19250025" y="3181350"/>
          <a:ext cx="1171575" cy="333377"/>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74</xdr:row>
      <xdr:rowOff>104775</xdr:rowOff>
    </xdr:from>
    <xdr:to>
      <xdr:col>2</xdr:col>
      <xdr:colOff>1181100</xdr:colOff>
      <xdr:row>88</xdr:row>
      <xdr:rowOff>114300</xdr:rowOff>
    </xdr:to>
    <xdr:cxnSp macro="">
      <xdr:nvCxnSpPr>
        <xdr:cNvPr id="70" name="Straight Arrow Connector 69">
          <a:extLst>
            <a:ext uri="{FF2B5EF4-FFF2-40B4-BE49-F238E27FC236}">
              <a16:creationId xmlns:a16="http://schemas.microsoft.com/office/drawing/2014/main" id="{00000000-0008-0000-0100-000046000000}"/>
            </a:ext>
          </a:extLst>
        </xdr:cNvPr>
        <xdr:cNvCxnSpPr/>
      </xdr:nvCxnSpPr>
      <xdr:spPr>
        <a:xfrm>
          <a:off x="19240500" y="3724275"/>
          <a:ext cx="1181100" cy="26765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75</xdr:row>
      <xdr:rowOff>114300</xdr:rowOff>
    </xdr:from>
    <xdr:to>
      <xdr:col>3</xdr:col>
      <xdr:colOff>0</xdr:colOff>
      <xdr:row>81</xdr:row>
      <xdr:rowOff>114300</xdr:rowOff>
    </xdr:to>
    <xdr:cxnSp macro="">
      <xdr:nvCxnSpPr>
        <xdr:cNvPr id="71" name="Straight Arrow Connector 70">
          <a:extLst>
            <a:ext uri="{FF2B5EF4-FFF2-40B4-BE49-F238E27FC236}">
              <a16:creationId xmlns:a16="http://schemas.microsoft.com/office/drawing/2014/main" id="{00000000-0008-0000-0100-000047000000}"/>
            </a:ext>
          </a:extLst>
        </xdr:cNvPr>
        <xdr:cNvCxnSpPr/>
      </xdr:nvCxnSpPr>
      <xdr:spPr>
        <a:xfrm>
          <a:off x="19259550" y="3924300"/>
          <a:ext cx="1171575" cy="11430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3543300</xdr:colOff>
      <xdr:row>64</xdr:row>
      <xdr:rowOff>85726</xdr:rowOff>
    </xdr:from>
    <xdr:to>
      <xdr:col>2</xdr:col>
      <xdr:colOff>1162050</xdr:colOff>
      <xdr:row>80</xdr:row>
      <xdr:rowOff>133350</xdr:rowOff>
    </xdr:to>
    <xdr:cxnSp macro="">
      <xdr:nvCxnSpPr>
        <xdr:cNvPr id="72" name="Straight Arrow Connector 71">
          <a:extLst>
            <a:ext uri="{FF2B5EF4-FFF2-40B4-BE49-F238E27FC236}">
              <a16:creationId xmlns:a16="http://schemas.microsoft.com/office/drawing/2014/main" id="{00000000-0008-0000-0100-000048000000}"/>
            </a:ext>
          </a:extLst>
        </xdr:cNvPr>
        <xdr:cNvCxnSpPr/>
      </xdr:nvCxnSpPr>
      <xdr:spPr>
        <a:xfrm flipV="1">
          <a:off x="3971925" y="13115926"/>
          <a:ext cx="1171575" cy="3095624"/>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81</xdr:row>
      <xdr:rowOff>114300</xdr:rowOff>
    </xdr:from>
    <xdr:to>
      <xdr:col>3</xdr:col>
      <xdr:colOff>28575</xdr:colOff>
      <xdr:row>86</xdr:row>
      <xdr:rowOff>104775</xdr:rowOff>
    </xdr:to>
    <xdr:cxnSp macro="">
      <xdr:nvCxnSpPr>
        <xdr:cNvPr id="73" name="Straight Arrow Connector 72">
          <a:extLst>
            <a:ext uri="{FF2B5EF4-FFF2-40B4-BE49-F238E27FC236}">
              <a16:creationId xmlns:a16="http://schemas.microsoft.com/office/drawing/2014/main" id="{00000000-0008-0000-0100-000049000000}"/>
            </a:ext>
          </a:extLst>
        </xdr:cNvPr>
        <xdr:cNvCxnSpPr/>
      </xdr:nvCxnSpPr>
      <xdr:spPr>
        <a:xfrm>
          <a:off x="19250025" y="5067300"/>
          <a:ext cx="1209675" cy="94297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82</xdr:row>
      <xdr:rowOff>85725</xdr:rowOff>
    </xdr:from>
    <xdr:to>
      <xdr:col>3</xdr:col>
      <xdr:colOff>28575</xdr:colOff>
      <xdr:row>87</xdr:row>
      <xdr:rowOff>95250</xdr:rowOff>
    </xdr:to>
    <xdr:cxnSp macro="">
      <xdr:nvCxnSpPr>
        <xdr:cNvPr id="74" name="Straight Arrow Connector 73">
          <a:extLst>
            <a:ext uri="{FF2B5EF4-FFF2-40B4-BE49-F238E27FC236}">
              <a16:creationId xmlns:a16="http://schemas.microsoft.com/office/drawing/2014/main" id="{00000000-0008-0000-0100-00004A000000}"/>
            </a:ext>
          </a:extLst>
        </xdr:cNvPr>
        <xdr:cNvCxnSpPr/>
      </xdr:nvCxnSpPr>
      <xdr:spPr>
        <a:xfrm>
          <a:off x="19259550" y="5229225"/>
          <a:ext cx="1200150" cy="9620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83</xdr:row>
      <xdr:rowOff>104775</xdr:rowOff>
    </xdr:from>
    <xdr:to>
      <xdr:col>3</xdr:col>
      <xdr:colOff>19050</xdr:colOff>
      <xdr:row>89</xdr:row>
      <xdr:rowOff>104775</xdr:rowOff>
    </xdr:to>
    <xdr:cxnSp macro="">
      <xdr:nvCxnSpPr>
        <xdr:cNvPr id="75" name="Straight Arrow Connector 74">
          <a:extLst>
            <a:ext uri="{FF2B5EF4-FFF2-40B4-BE49-F238E27FC236}">
              <a16:creationId xmlns:a16="http://schemas.microsoft.com/office/drawing/2014/main" id="{00000000-0008-0000-0100-00004B000000}"/>
            </a:ext>
          </a:extLst>
        </xdr:cNvPr>
        <xdr:cNvCxnSpPr/>
      </xdr:nvCxnSpPr>
      <xdr:spPr>
        <a:xfrm>
          <a:off x="19269075" y="5438775"/>
          <a:ext cx="1181100" cy="11430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84</xdr:row>
      <xdr:rowOff>85725</xdr:rowOff>
    </xdr:from>
    <xdr:to>
      <xdr:col>3</xdr:col>
      <xdr:colOff>19050</xdr:colOff>
      <xdr:row>90</xdr:row>
      <xdr:rowOff>95250</xdr:rowOff>
    </xdr:to>
    <xdr:cxnSp macro="">
      <xdr:nvCxnSpPr>
        <xdr:cNvPr id="76" name="Straight Arrow Connector 75">
          <a:extLst>
            <a:ext uri="{FF2B5EF4-FFF2-40B4-BE49-F238E27FC236}">
              <a16:creationId xmlns:a16="http://schemas.microsoft.com/office/drawing/2014/main" id="{00000000-0008-0000-0100-00004C000000}"/>
            </a:ext>
          </a:extLst>
        </xdr:cNvPr>
        <xdr:cNvCxnSpPr/>
      </xdr:nvCxnSpPr>
      <xdr:spPr>
        <a:xfrm>
          <a:off x="19259550" y="5610225"/>
          <a:ext cx="1190625" cy="1152525"/>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85</xdr:row>
      <xdr:rowOff>104775</xdr:rowOff>
    </xdr:from>
    <xdr:to>
      <xdr:col>3</xdr:col>
      <xdr:colOff>19050</xdr:colOff>
      <xdr:row>91</xdr:row>
      <xdr:rowOff>104775</xdr:rowOff>
    </xdr:to>
    <xdr:cxnSp macro="">
      <xdr:nvCxnSpPr>
        <xdr:cNvPr id="77" name="Straight Arrow Connector 76">
          <a:extLst>
            <a:ext uri="{FF2B5EF4-FFF2-40B4-BE49-F238E27FC236}">
              <a16:creationId xmlns:a16="http://schemas.microsoft.com/office/drawing/2014/main" id="{00000000-0008-0000-0100-00004D000000}"/>
            </a:ext>
          </a:extLst>
        </xdr:cNvPr>
        <xdr:cNvCxnSpPr/>
      </xdr:nvCxnSpPr>
      <xdr:spPr>
        <a:xfrm>
          <a:off x="19250025" y="5819775"/>
          <a:ext cx="1200150" cy="11430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60</xdr:row>
      <xdr:rowOff>123825</xdr:rowOff>
    </xdr:from>
    <xdr:to>
      <xdr:col>3</xdr:col>
      <xdr:colOff>9525</xdr:colOff>
      <xdr:row>85</xdr:row>
      <xdr:rowOff>123825</xdr:rowOff>
    </xdr:to>
    <xdr:cxnSp macro="">
      <xdr:nvCxnSpPr>
        <xdr:cNvPr id="78" name="Straight Arrow Connector 77">
          <a:extLst>
            <a:ext uri="{FF2B5EF4-FFF2-40B4-BE49-F238E27FC236}">
              <a16:creationId xmlns:a16="http://schemas.microsoft.com/office/drawing/2014/main" id="{00000000-0008-0000-0100-00004E000000}"/>
            </a:ext>
          </a:extLst>
        </xdr:cNvPr>
        <xdr:cNvCxnSpPr/>
      </xdr:nvCxnSpPr>
      <xdr:spPr>
        <a:xfrm>
          <a:off x="3981450" y="12392025"/>
          <a:ext cx="1190625" cy="47625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62</xdr:row>
      <xdr:rowOff>114300</xdr:rowOff>
    </xdr:from>
    <xdr:to>
      <xdr:col>3</xdr:col>
      <xdr:colOff>0</xdr:colOff>
      <xdr:row>85</xdr:row>
      <xdr:rowOff>114300</xdr:rowOff>
    </xdr:to>
    <xdr:cxnSp macro="">
      <xdr:nvCxnSpPr>
        <xdr:cNvPr id="79" name="Straight Arrow Connector 78">
          <a:extLst>
            <a:ext uri="{FF2B5EF4-FFF2-40B4-BE49-F238E27FC236}">
              <a16:creationId xmlns:a16="http://schemas.microsoft.com/office/drawing/2014/main" id="{00000000-0008-0000-0100-00004F000000}"/>
            </a:ext>
          </a:extLst>
        </xdr:cNvPr>
        <xdr:cNvCxnSpPr/>
      </xdr:nvCxnSpPr>
      <xdr:spPr>
        <a:xfrm>
          <a:off x="19240500" y="1447800"/>
          <a:ext cx="1190625" cy="438150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75</xdr:row>
      <xdr:rowOff>95250</xdr:rowOff>
    </xdr:from>
    <xdr:to>
      <xdr:col>3</xdr:col>
      <xdr:colOff>19050</xdr:colOff>
      <xdr:row>80</xdr:row>
      <xdr:rowOff>114300</xdr:rowOff>
    </xdr:to>
    <xdr:cxnSp macro="">
      <xdr:nvCxnSpPr>
        <xdr:cNvPr id="80" name="Straight Arrow Connector 79">
          <a:extLst>
            <a:ext uri="{FF2B5EF4-FFF2-40B4-BE49-F238E27FC236}">
              <a16:creationId xmlns:a16="http://schemas.microsoft.com/office/drawing/2014/main" id="{00000000-0008-0000-0100-000050000000}"/>
            </a:ext>
          </a:extLst>
        </xdr:cNvPr>
        <xdr:cNvCxnSpPr/>
      </xdr:nvCxnSpPr>
      <xdr:spPr>
        <a:xfrm>
          <a:off x="19269075" y="3905250"/>
          <a:ext cx="1181100" cy="9715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75</xdr:row>
      <xdr:rowOff>95250</xdr:rowOff>
    </xdr:from>
    <xdr:to>
      <xdr:col>3</xdr:col>
      <xdr:colOff>0</xdr:colOff>
      <xdr:row>82</xdr:row>
      <xdr:rowOff>114300</xdr:rowOff>
    </xdr:to>
    <xdr:cxnSp macro="">
      <xdr:nvCxnSpPr>
        <xdr:cNvPr id="81" name="Straight Arrow Connector 80">
          <a:extLst>
            <a:ext uri="{FF2B5EF4-FFF2-40B4-BE49-F238E27FC236}">
              <a16:creationId xmlns:a16="http://schemas.microsoft.com/office/drawing/2014/main" id="{00000000-0008-0000-0100-000051000000}"/>
            </a:ext>
          </a:extLst>
        </xdr:cNvPr>
        <xdr:cNvCxnSpPr/>
      </xdr:nvCxnSpPr>
      <xdr:spPr>
        <a:xfrm>
          <a:off x="19259550" y="3905250"/>
          <a:ext cx="1171575" cy="13525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77</xdr:row>
      <xdr:rowOff>85725</xdr:rowOff>
    </xdr:from>
    <xdr:to>
      <xdr:col>3</xdr:col>
      <xdr:colOff>19050</xdr:colOff>
      <xdr:row>77</xdr:row>
      <xdr:rowOff>104775</xdr:rowOff>
    </xdr:to>
    <xdr:cxnSp macro="">
      <xdr:nvCxnSpPr>
        <xdr:cNvPr id="82" name="Straight Arrow Connector 81">
          <a:extLst>
            <a:ext uri="{FF2B5EF4-FFF2-40B4-BE49-F238E27FC236}">
              <a16:creationId xmlns:a16="http://schemas.microsoft.com/office/drawing/2014/main" id="{00000000-0008-0000-0100-000052000000}"/>
            </a:ext>
          </a:extLst>
        </xdr:cNvPr>
        <xdr:cNvCxnSpPr/>
      </xdr:nvCxnSpPr>
      <xdr:spPr>
        <a:xfrm flipV="1">
          <a:off x="19250025" y="4276725"/>
          <a:ext cx="1200150" cy="19050"/>
        </a:xfrm>
        <a:prstGeom prst="straightConnector1">
          <a:avLst/>
        </a:prstGeom>
        <a:ln>
          <a:solidFill>
            <a:schemeClr val="bg1">
              <a:lumMod val="75000"/>
            </a:schemeClr>
          </a:solidFill>
          <a:headEnd type="oval" w="sm" len="sm"/>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66674</xdr:colOff>
      <xdr:row>154</xdr:row>
      <xdr:rowOff>9525</xdr:rowOff>
    </xdr:from>
    <xdr:to>
      <xdr:col>8</xdr:col>
      <xdr:colOff>742950</xdr:colOff>
      <xdr:row>188</xdr:row>
      <xdr:rowOff>130148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r="1308"/>
        <a:stretch/>
      </xdr:blipFill>
      <xdr:spPr>
        <a:xfrm>
          <a:off x="180974" y="17221200"/>
          <a:ext cx="9305926" cy="6597623"/>
        </a:xfrm>
        <a:prstGeom prst="rect">
          <a:avLst/>
        </a:prstGeom>
        <a:ln w="38100">
          <a:solidFill>
            <a:schemeClr val="tx1">
              <a:lumMod val="75000"/>
              <a:lumOff val="25000"/>
            </a:schemeClr>
          </a:solidFill>
        </a:ln>
      </xdr:spPr>
    </xdr:pic>
    <xdr:clientData/>
  </xdr:twoCellAnchor>
  <xdr:twoCellAnchor>
    <xdr:from>
      <xdr:col>7</xdr:col>
      <xdr:colOff>457200</xdr:colOff>
      <xdr:row>4</xdr:row>
      <xdr:rowOff>4761</xdr:rowOff>
    </xdr:from>
    <xdr:to>
      <xdr:col>11</xdr:col>
      <xdr:colOff>1247775</xdr:colOff>
      <xdr:row>25</xdr:row>
      <xdr:rowOff>152399</xdr:rowOff>
    </xdr:to>
    <xdr:graphicFrame macro="">
      <xdr:nvGraphicFramePr>
        <xdr:cNvPr id="6" name="Chart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1419225</xdr:colOff>
      <xdr:row>4</xdr:row>
      <xdr:rowOff>9525</xdr:rowOff>
    </xdr:from>
    <xdr:to>
      <xdr:col>16</xdr:col>
      <xdr:colOff>542925</xdr:colOff>
      <xdr:row>25</xdr:row>
      <xdr:rowOff>157163</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28575</xdr:colOff>
      <xdr:row>216</xdr:row>
      <xdr:rowOff>0</xdr:rowOff>
    </xdr:from>
    <xdr:ext cx="3874703" cy="2790825"/>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4"/>
        <a:stretch>
          <a:fillRect/>
        </a:stretch>
      </xdr:blipFill>
      <xdr:spPr>
        <a:xfrm>
          <a:off x="142875" y="44977050"/>
          <a:ext cx="3874703" cy="2790825"/>
        </a:xfrm>
        <a:prstGeom prst="rect">
          <a:avLst/>
        </a:prstGeom>
        <a:ln w="28575">
          <a:solidFill>
            <a:schemeClr val="tx1">
              <a:lumMod val="75000"/>
              <a:lumOff val="25000"/>
            </a:schemeClr>
          </a:solidFill>
        </a:ln>
      </xdr:spPr>
    </xdr:pic>
    <xdr:clientData/>
  </xdr:oneCellAnchor>
  <xdr:oneCellAnchor>
    <xdr:from>
      <xdr:col>1</xdr:col>
      <xdr:colOff>38101</xdr:colOff>
      <xdr:row>231</xdr:row>
      <xdr:rowOff>142875</xdr:rowOff>
    </xdr:from>
    <xdr:ext cx="3801826" cy="2714625"/>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5"/>
        <a:stretch>
          <a:fillRect/>
        </a:stretch>
      </xdr:blipFill>
      <xdr:spPr>
        <a:xfrm>
          <a:off x="152401" y="47977425"/>
          <a:ext cx="3801826" cy="2714625"/>
        </a:xfrm>
        <a:prstGeom prst="rect">
          <a:avLst/>
        </a:prstGeom>
        <a:ln w="28575">
          <a:solidFill>
            <a:schemeClr val="tx1">
              <a:lumMod val="75000"/>
              <a:lumOff val="25000"/>
            </a:schemeClr>
          </a:solid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504825</xdr:colOff>
      <xdr:row>1</xdr:row>
      <xdr:rowOff>0</xdr:rowOff>
    </xdr:from>
    <xdr:to>
      <xdr:col>5</xdr:col>
      <xdr:colOff>276225</xdr:colOff>
      <xdr:row>6</xdr:row>
      <xdr:rowOff>1270</xdr:rowOff>
    </xdr:to>
    <xdr:pic>
      <xdr:nvPicPr>
        <xdr:cNvPr id="2" name="Picture 1" descr="C:\Users\majyaz\Downloads\BPTN Logo RGB.png">
          <a:extLst>
            <a:ext uri="{FF2B5EF4-FFF2-40B4-BE49-F238E27FC236}">
              <a16:creationId xmlns:a16="http://schemas.microsoft.com/office/drawing/2014/main" id="{00000000-0008-0000-06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01"/>
        <a:stretch/>
      </xdr:blipFill>
      <xdr:spPr bwMode="auto">
        <a:xfrm>
          <a:off x="504825" y="190500"/>
          <a:ext cx="1666875" cy="95377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504825</xdr:colOff>
      <xdr:row>1</xdr:row>
      <xdr:rowOff>0</xdr:rowOff>
    </xdr:from>
    <xdr:to>
      <xdr:col>5</xdr:col>
      <xdr:colOff>276225</xdr:colOff>
      <xdr:row>6</xdr:row>
      <xdr:rowOff>1270</xdr:rowOff>
    </xdr:to>
    <xdr:pic>
      <xdr:nvPicPr>
        <xdr:cNvPr id="2" name="Picture 1" descr="C:\Users\majyaz\Downloads\BPTN Logo RGB.png">
          <a:extLst>
            <a:ext uri="{FF2B5EF4-FFF2-40B4-BE49-F238E27FC236}">
              <a16:creationId xmlns:a16="http://schemas.microsoft.com/office/drawing/2014/main" id="{00000000-0008-0000-08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01"/>
        <a:stretch/>
      </xdr:blipFill>
      <xdr:spPr bwMode="auto">
        <a:xfrm>
          <a:off x="504825" y="190500"/>
          <a:ext cx="1666875" cy="95377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44451</xdr:colOff>
      <xdr:row>19</xdr:row>
      <xdr:rowOff>0</xdr:rowOff>
    </xdr:from>
    <xdr:to>
      <xdr:col>15</xdr:col>
      <xdr:colOff>600076</xdr:colOff>
      <xdr:row>26</xdr:row>
      <xdr:rowOff>0</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625476" y="4076700"/>
          <a:ext cx="7937500" cy="10858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571500</xdr:colOff>
      <xdr:row>9</xdr:row>
      <xdr:rowOff>114300</xdr:rowOff>
    </xdr:from>
    <xdr:to>
      <xdr:col>7</xdr:col>
      <xdr:colOff>146050</xdr:colOff>
      <xdr:row>16</xdr:row>
      <xdr:rowOff>19050</xdr:rowOff>
    </xdr:to>
    <xdr:grpSp>
      <xdr:nvGrpSpPr>
        <xdr:cNvPr id="23" name="Group 22">
          <a:hlinkClick xmlns:r="http://schemas.openxmlformats.org/officeDocument/2006/relationships" r:id="rId2"/>
          <a:extLst>
            <a:ext uri="{FF2B5EF4-FFF2-40B4-BE49-F238E27FC236}">
              <a16:creationId xmlns:a16="http://schemas.microsoft.com/office/drawing/2014/main" id="{00000000-0008-0000-0800-000017000000}"/>
            </a:ext>
          </a:extLst>
        </xdr:cNvPr>
        <xdr:cNvGrpSpPr/>
      </xdr:nvGrpSpPr>
      <xdr:grpSpPr>
        <a:xfrm>
          <a:off x="1924050" y="2209800"/>
          <a:ext cx="1498600" cy="1263650"/>
          <a:chOff x="12382500" y="819150"/>
          <a:chExt cx="1403350" cy="1304925"/>
        </a:xfrm>
      </xdr:grpSpPr>
      <xdr:pic>
        <xdr:nvPicPr>
          <xdr:cNvPr id="24" name="Picture 23">
            <a:extLst>
              <a:ext uri="{FF2B5EF4-FFF2-40B4-BE49-F238E27FC236}">
                <a16:creationId xmlns:a16="http://schemas.microsoft.com/office/drawing/2014/main" id="{00000000-0008-0000-0800-00001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670175" y="819150"/>
            <a:ext cx="828000" cy="828000"/>
          </a:xfrm>
          <a:prstGeom prst="rect">
            <a:avLst/>
          </a:prstGeom>
          <a:effectLst>
            <a:outerShdw blurRad="63500" sx="102000" sy="102000" algn="ctr" rotWithShape="0">
              <a:prstClr val="black">
                <a:alpha val="40000"/>
              </a:prstClr>
            </a:outerShdw>
          </a:effectLst>
        </xdr:spPr>
      </xdr:pic>
      <xdr:sp macro="" textlink="">
        <xdr:nvSpPr>
          <xdr:cNvPr id="25" name="TextBox 24">
            <a:extLst>
              <a:ext uri="{FF2B5EF4-FFF2-40B4-BE49-F238E27FC236}">
                <a16:creationId xmlns:a16="http://schemas.microsoft.com/office/drawing/2014/main" id="{00000000-0008-0000-0800-000019000000}"/>
              </a:ext>
            </a:extLst>
          </xdr:cNvPr>
          <xdr:cNvSpPr txBox="1"/>
        </xdr:nvSpPr>
        <xdr:spPr>
          <a:xfrm>
            <a:off x="12382500" y="1685925"/>
            <a:ext cx="1403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calculate footprint</a:t>
            </a:r>
          </a:p>
        </xdr:txBody>
      </xdr:sp>
    </xdr:grpSp>
    <xdr:clientData/>
  </xdr:twoCellAnchor>
  <xdr:twoCellAnchor>
    <xdr:from>
      <xdr:col>0</xdr:col>
      <xdr:colOff>571500</xdr:colOff>
      <xdr:row>9</xdr:row>
      <xdr:rowOff>114300</xdr:rowOff>
    </xdr:from>
    <xdr:to>
      <xdr:col>4</xdr:col>
      <xdr:colOff>295275</xdr:colOff>
      <xdr:row>16</xdr:row>
      <xdr:rowOff>19050</xdr:rowOff>
    </xdr:to>
    <xdr:grpSp>
      <xdr:nvGrpSpPr>
        <xdr:cNvPr id="26" name="Group 25">
          <a:hlinkClick xmlns:r="http://schemas.openxmlformats.org/officeDocument/2006/relationships" r:id="rId4"/>
          <a:extLst>
            <a:ext uri="{FF2B5EF4-FFF2-40B4-BE49-F238E27FC236}">
              <a16:creationId xmlns:a16="http://schemas.microsoft.com/office/drawing/2014/main" id="{00000000-0008-0000-0800-00001A000000}"/>
            </a:ext>
          </a:extLst>
        </xdr:cNvPr>
        <xdr:cNvGrpSpPr/>
      </xdr:nvGrpSpPr>
      <xdr:grpSpPr>
        <a:xfrm>
          <a:off x="571500" y="2209800"/>
          <a:ext cx="1076325" cy="1263650"/>
          <a:chOff x="13963650" y="819150"/>
          <a:chExt cx="1009650" cy="1304925"/>
        </a:xfrm>
      </xdr:grpSpPr>
      <xdr:pic>
        <xdr:nvPicPr>
          <xdr:cNvPr id="27" name="Picture 26">
            <a:extLst>
              <a:ext uri="{FF2B5EF4-FFF2-40B4-BE49-F238E27FC236}">
                <a16:creationId xmlns:a16="http://schemas.microsoft.com/office/drawing/2014/main" id="{00000000-0008-0000-0800-00001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054475" y="819150"/>
            <a:ext cx="828000" cy="828000"/>
          </a:xfrm>
          <a:prstGeom prst="rect">
            <a:avLst/>
          </a:prstGeom>
          <a:effectLst>
            <a:outerShdw blurRad="63500" sx="102000" sy="102000" algn="ctr" rotWithShape="0">
              <a:prstClr val="black">
                <a:alpha val="40000"/>
              </a:prstClr>
            </a:outerShdw>
          </a:effectLst>
        </xdr:spPr>
      </xdr:pic>
      <xdr:sp macro="" textlink="">
        <xdr:nvSpPr>
          <xdr:cNvPr id="28" name="TextBox 27">
            <a:extLst>
              <a:ext uri="{FF2B5EF4-FFF2-40B4-BE49-F238E27FC236}">
                <a16:creationId xmlns:a16="http://schemas.microsoft.com/office/drawing/2014/main" id="{00000000-0008-0000-0800-00001C000000}"/>
              </a:ext>
            </a:extLst>
          </xdr:cNvPr>
          <xdr:cNvSpPr txBox="1"/>
        </xdr:nvSpPr>
        <xdr:spPr>
          <a:xfrm>
            <a:off x="13963650" y="1685925"/>
            <a:ext cx="1009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enter data</a:t>
            </a:r>
          </a:p>
        </xdr:txBody>
      </xdr:sp>
    </xdr:grpSp>
    <xdr:clientData/>
  </xdr:twoCellAnchor>
  <xdr:twoCellAnchor>
    <xdr:from>
      <xdr:col>0</xdr:col>
      <xdr:colOff>38100</xdr:colOff>
      <xdr:row>0</xdr:row>
      <xdr:rowOff>28575</xdr:rowOff>
    </xdr:from>
    <xdr:to>
      <xdr:col>16383</xdr:col>
      <xdr:colOff>1022350</xdr:colOff>
      <xdr:row>29</xdr:row>
      <xdr:rowOff>0</xdr:rowOff>
    </xdr:to>
    <xdr:sp macro="" textlink="">
      <xdr:nvSpPr>
        <xdr:cNvPr id="3" name="Rectangle 2">
          <a:extLst>
            <a:ext uri="{FF2B5EF4-FFF2-40B4-BE49-F238E27FC236}">
              <a16:creationId xmlns:a16="http://schemas.microsoft.com/office/drawing/2014/main" id="{00000000-0008-0000-0800-000003000000}"/>
            </a:ext>
          </a:extLst>
        </xdr:cNvPr>
        <xdr:cNvSpPr/>
      </xdr:nvSpPr>
      <xdr:spPr>
        <a:xfrm>
          <a:off x="38100" y="28575"/>
          <a:ext cx="9848850" cy="5641975"/>
        </a:xfrm>
        <a:prstGeom prst="rect">
          <a:avLst/>
        </a:prstGeom>
        <a:noFill/>
        <a:ln w="381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460375</xdr:colOff>
      <xdr:row>1</xdr:row>
      <xdr:rowOff>0</xdr:rowOff>
    </xdr:from>
    <xdr:to>
      <xdr:col>6</xdr:col>
      <xdr:colOff>149225</xdr:colOff>
      <xdr:row>6</xdr:row>
      <xdr:rowOff>1270</xdr:rowOff>
    </xdr:to>
    <xdr:pic>
      <xdr:nvPicPr>
        <xdr:cNvPr id="2" name="Picture 1" descr="C:\Users\majyaz\Downloads\BPTN Logo RGB.png">
          <a:extLst>
            <a:ext uri="{FF2B5EF4-FFF2-40B4-BE49-F238E27FC236}">
              <a16:creationId xmlns:a16="http://schemas.microsoft.com/office/drawing/2014/main" id="{00000000-0008-0000-09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01"/>
        <a:stretch/>
      </xdr:blipFill>
      <xdr:spPr bwMode="auto">
        <a:xfrm>
          <a:off x="460375" y="184150"/>
          <a:ext cx="1778000" cy="92202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30</xdr:row>
      <xdr:rowOff>71719</xdr:rowOff>
    </xdr:from>
    <xdr:to>
      <xdr:col>14</xdr:col>
      <xdr:colOff>604275</xdr:colOff>
      <xdr:row>57</xdr:row>
      <xdr:rowOff>123825</xdr:rowOff>
    </xdr:to>
    <xdr:sp macro="" textlink="">
      <xdr:nvSpPr>
        <xdr:cNvPr id="5" name="Rectangle 4">
          <a:extLst>
            <a:ext uri="{FF2B5EF4-FFF2-40B4-BE49-F238E27FC236}">
              <a16:creationId xmlns:a16="http://schemas.microsoft.com/office/drawing/2014/main" id="{00000000-0008-0000-0900-000005000000}"/>
            </a:ext>
          </a:extLst>
        </xdr:cNvPr>
        <xdr:cNvSpPr/>
      </xdr:nvSpPr>
      <xdr:spPr>
        <a:xfrm>
          <a:off x="438150" y="6301069"/>
          <a:ext cx="9072000" cy="5233706"/>
        </a:xfrm>
        <a:prstGeom prst="rect">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0</xdr:colOff>
      <xdr:row>60</xdr:row>
      <xdr:rowOff>95251</xdr:rowOff>
    </xdr:from>
    <xdr:to>
      <xdr:col>14</xdr:col>
      <xdr:colOff>604275</xdr:colOff>
      <xdr:row>67</xdr:row>
      <xdr:rowOff>152401</xdr:rowOff>
    </xdr:to>
    <xdr:sp macro="" textlink="">
      <xdr:nvSpPr>
        <xdr:cNvPr id="7" name="Rectangle 6">
          <a:extLst>
            <a:ext uri="{FF2B5EF4-FFF2-40B4-BE49-F238E27FC236}">
              <a16:creationId xmlns:a16="http://schemas.microsoft.com/office/drawing/2014/main" id="{00000000-0008-0000-0900-000007000000}"/>
            </a:ext>
          </a:extLst>
        </xdr:cNvPr>
        <xdr:cNvSpPr/>
      </xdr:nvSpPr>
      <xdr:spPr>
        <a:xfrm>
          <a:off x="438150" y="12144376"/>
          <a:ext cx="9072000" cy="1333500"/>
        </a:xfrm>
        <a:prstGeom prst="rect">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xdr:colOff>
      <xdr:row>70</xdr:row>
      <xdr:rowOff>133350</xdr:rowOff>
    </xdr:from>
    <xdr:to>
      <xdr:col>14</xdr:col>
      <xdr:colOff>604276</xdr:colOff>
      <xdr:row>94</xdr:row>
      <xdr:rowOff>180974</xdr:rowOff>
    </xdr:to>
    <xdr:sp macro="" textlink="">
      <xdr:nvSpPr>
        <xdr:cNvPr id="8" name="Rectangle 7">
          <a:extLst>
            <a:ext uri="{FF2B5EF4-FFF2-40B4-BE49-F238E27FC236}">
              <a16:creationId xmlns:a16="http://schemas.microsoft.com/office/drawing/2014/main" id="{00000000-0008-0000-0900-000008000000}"/>
            </a:ext>
          </a:extLst>
        </xdr:cNvPr>
        <xdr:cNvSpPr/>
      </xdr:nvSpPr>
      <xdr:spPr>
        <a:xfrm>
          <a:off x="438151" y="14097000"/>
          <a:ext cx="9072000" cy="4752974"/>
        </a:xfrm>
        <a:prstGeom prst="rect">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xdr:colOff>
      <xdr:row>98</xdr:row>
      <xdr:rowOff>1</xdr:rowOff>
    </xdr:from>
    <xdr:to>
      <xdr:col>14</xdr:col>
      <xdr:colOff>604276</xdr:colOff>
      <xdr:row>113</xdr:row>
      <xdr:rowOff>19050</xdr:rowOff>
    </xdr:to>
    <xdr:sp macro="" textlink="">
      <xdr:nvSpPr>
        <xdr:cNvPr id="9" name="Rectangle 8">
          <a:extLst>
            <a:ext uri="{FF2B5EF4-FFF2-40B4-BE49-F238E27FC236}">
              <a16:creationId xmlns:a16="http://schemas.microsoft.com/office/drawing/2014/main" id="{00000000-0008-0000-0900-000009000000}"/>
            </a:ext>
          </a:extLst>
        </xdr:cNvPr>
        <xdr:cNvSpPr/>
      </xdr:nvSpPr>
      <xdr:spPr>
        <a:xfrm>
          <a:off x="438151" y="19497676"/>
          <a:ext cx="9072000" cy="2800349"/>
        </a:xfrm>
        <a:prstGeom prst="rect">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0</xdr:colOff>
      <xdr:row>115</xdr:row>
      <xdr:rowOff>180975</xdr:rowOff>
    </xdr:from>
    <xdr:to>
      <xdr:col>14</xdr:col>
      <xdr:colOff>604275</xdr:colOff>
      <xdr:row>142</xdr:row>
      <xdr:rowOff>92075</xdr:rowOff>
    </xdr:to>
    <xdr:sp macro="" textlink="">
      <xdr:nvSpPr>
        <xdr:cNvPr id="10" name="Rectangle 9">
          <a:extLst>
            <a:ext uri="{FF2B5EF4-FFF2-40B4-BE49-F238E27FC236}">
              <a16:creationId xmlns:a16="http://schemas.microsoft.com/office/drawing/2014/main" id="{00000000-0008-0000-0900-00000A000000}"/>
            </a:ext>
          </a:extLst>
        </xdr:cNvPr>
        <xdr:cNvSpPr/>
      </xdr:nvSpPr>
      <xdr:spPr>
        <a:xfrm>
          <a:off x="438150" y="22907625"/>
          <a:ext cx="9072000" cy="5283200"/>
        </a:xfrm>
        <a:prstGeom prst="rect">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0</xdr:colOff>
      <xdr:row>10</xdr:row>
      <xdr:rowOff>149226</xdr:rowOff>
    </xdr:from>
    <xdr:to>
      <xdr:col>14</xdr:col>
      <xdr:colOff>604275</xdr:colOff>
      <xdr:row>28</xdr:row>
      <xdr:rowOff>50800</xdr:rowOff>
    </xdr:to>
    <xdr:sp macro="" textlink="">
      <xdr:nvSpPr>
        <xdr:cNvPr id="11" name="Rectangle 10">
          <a:extLst>
            <a:ext uri="{FF2B5EF4-FFF2-40B4-BE49-F238E27FC236}">
              <a16:creationId xmlns:a16="http://schemas.microsoft.com/office/drawing/2014/main" id="{00000000-0008-0000-0900-00000B000000}"/>
            </a:ext>
          </a:extLst>
        </xdr:cNvPr>
        <xdr:cNvSpPr/>
      </xdr:nvSpPr>
      <xdr:spPr>
        <a:xfrm>
          <a:off x="438150" y="2530476"/>
          <a:ext cx="9072000" cy="3301999"/>
        </a:xfrm>
        <a:prstGeom prst="rect">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0</xdr:colOff>
      <xdr:row>145</xdr:row>
      <xdr:rowOff>158750</xdr:rowOff>
    </xdr:from>
    <xdr:to>
      <xdr:col>14</xdr:col>
      <xdr:colOff>604275</xdr:colOff>
      <xdr:row>154</xdr:row>
      <xdr:rowOff>152400</xdr:rowOff>
    </xdr:to>
    <xdr:sp macro="" textlink="">
      <xdr:nvSpPr>
        <xdr:cNvPr id="12" name="Rectangle 11">
          <a:extLst>
            <a:ext uri="{FF2B5EF4-FFF2-40B4-BE49-F238E27FC236}">
              <a16:creationId xmlns:a16="http://schemas.microsoft.com/office/drawing/2014/main" id="{00000000-0008-0000-0900-00000C000000}"/>
            </a:ext>
          </a:extLst>
        </xdr:cNvPr>
        <xdr:cNvSpPr/>
      </xdr:nvSpPr>
      <xdr:spPr>
        <a:xfrm>
          <a:off x="438150" y="28895675"/>
          <a:ext cx="9072000" cy="1851025"/>
        </a:xfrm>
        <a:prstGeom prst="rect">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10</xdr:col>
          <xdr:colOff>152400</xdr:colOff>
          <xdr:row>20</xdr:row>
          <xdr:rowOff>139700</xdr:rowOff>
        </xdr:from>
        <xdr:to>
          <xdr:col>10</xdr:col>
          <xdr:colOff>393700</xdr:colOff>
          <xdr:row>22</xdr:row>
          <xdr:rowOff>50800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9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552450</xdr:colOff>
      <xdr:row>3</xdr:row>
      <xdr:rowOff>133350</xdr:rowOff>
    </xdr:from>
    <xdr:to>
      <xdr:col>12</xdr:col>
      <xdr:colOff>599400</xdr:colOff>
      <xdr:row>7</xdr:row>
      <xdr:rowOff>316566</xdr:rowOff>
    </xdr:to>
    <xdr:grpSp>
      <xdr:nvGrpSpPr>
        <xdr:cNvPr id="50" name="Group 49">
          <a:hlinkClick xmlns:r="http://schemas.openxmlformats.org/officeDocument/2006/relationships" r:id="rId2"/>
          <a:extLst>
            <a:ext uri="{FF2B5EF4-FFF2-40B4-BE49-F238E27FC236}">
              <a16:creationId xmlns:a16="http://schemas.microsoft.com/office/drawing/2014/main" id="{00000000-0008-0000-0900-000032000000}"/>
            </a:ext>
          </a:extLst>
        </xdr:cNvPr>
        <xdr:cNvGrpSpPr/>
      </xdr:nvGrpSpPr>
      <xdr:grpSpPr>
        <a:xfrm>
          <a:off x="7277100" y="685800"/>
          <a:ext cx="866100" cy="1186516"/>
          <a:chOff x="11325225" y="819150"/>
          <a:chExt cx="828000" cy="1183341"/>
        </a:xfrm>
      </xdr:grpSpPr>
      <xdr:pic>
        <xdr:nvPicPr>
          <xdr:cNvPr id="51" name="Picture 50">
            <a:extLst>
              <a:ext uri="{FF2B5EF4-FFF2-40B4-BE49-F238E27FC236}">
                <a16:creationId xmlns:a16="http://schemas.microsoft.com/office/drawing/2014/main" id="{00000000-0008-0000-0900-00003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25225" y="819150"/>
            <a:ext cx="828000" cy="828000"/>
          </a:xfrm>
          <a:prstGeom prst="rect">
            <a:avLst/>
          </a:prstGeom>
          <a:effectLst>
            <a:outerShdw blurRad="63500" sx="102000" sy="102000" algn="ctr" rotWithShape="0">
              <a:prstClr val="black">
                <a:alpha val="40000"/>
              </a:prstClr>
            </a:outerShdw>
          </a:effectLst>
        </xdr:spPr>
      </xdr:pic>
      <xdr:sp macro="" textlink="">
        <xdr:nvSpPr>
          <xdr:cNvPr id="52" name="TextBox 51">
            <a:extLst>
              <a:ext uri="{FF2B5EF4-FFF2-40B4-BE49-F238E27FC236}">
                <a16:creationId xmlns:a16="http://schemas.microsoft.com/office/drawing/2014/main" id="{00000000-0008-0000-0900-000034000000}"/>
              </a:ext>
            </a:extLst>
          </xdr:cNvPr>
          <xdr:cNvSpPr txBox="1"/>
        </xdr:nvSpPr>
        <xdr:spPr>
          <a:xfrm>
            <a:off x="11463149" y="1685925"/>
            <a:ext cx="552153" cy="316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home</a:t>
            </a:r>
          </a:p>
        </xdr:txBody>
      </xdr:sp>
    </xdr:grpSp>
    <xdr:clientData/>
  </xdr:twoCellAnchor>
  <xdr:twoCellAnchor>
    <xdr:from>
      <xdr:col>12</xdr:col>
      <xdr:colOff>923925</xdr:colOff>
      <xdr:row>3</xdr:row>
      <xdr:rowOff>133350</xdr:rowOff>
    </xdr:from>
    <xdr:to>
      <xdr:col>15</xdr:col>
      <xdr:colOff>12700</xdr:colOff>
      <xdr:row>8</xdr:row>
      <xdr:rowOff>104775</xdr:rowOff>
    </xdr:to>
    <xdr:grpSp>
      <xdr:nvGrpSpPr>
        <xdr:cNvPr id="53" name="Group 52">
          <a:hlinkClick xmlns:r="http://schemas.openxmlformats.org/officeDocument/2006/relationships" r:id="rId4"/>
          <a:extLst>
            <a:ext uri="{FF2B5EF4-FFF2-40B4-BE49-F238E27FC236}">
              <a16:creationId xmlns:a16="http://schemas.microsoft.com/office/drawing/2014/main" id="{00000000-0008-0000-0900-000035000000}"/>
            </a:ext>
          </a:extLst>
        </xdr:cNvPr>
        <xdr:cNvGrpSpPr/>
      </xdr:nvGrpSpPr>
      <xdr:grpSpPr>
        <a:xfrm>
          <a:off x="8467725" y="685800"/>
          <a:ext cx="1508125" cy="1298575"/>
          <a:chOff x="12382500" y="819150"/>
          <a:chExt cx="1403350" cy="1304925"/>
        </a:xfrm>
      </xdr:grpSpPr>
      <xdr:pic>
        <xdr:nvPicPr>
          <xdr:cNvPr id="54" name="Picture 53">
            <a:extLst>
              <a:ext uri="{FF2B5EF4-FFF2-40B4-BE49-F238E27FC236}">
                <a16:creationId xmlns:a16="http://schemas.microsoft.com/office/drawing/2014/main" id="{00000000-0008-0000-0900-00003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670175" y="819150"/>
            <a:ext cx="828000" cy="828000"/>
          </a:xfrm>
          <a:prstGeom prst="rect">
            <a:avLst/>
          </a:prstGeom>
          <a:effectLst>
            <a:outerShdw blurRad="63500" sx="102000" sy="102000" algn="ctr" rotWithShape="0">
              <a:prstClr val="black">
                <a:alpha val="40000"/>
              </a:prstClr>
            </a:outerShdw>
          </a:effectLst>
        </xdr:spPr>
      </xdr:pic>
      <xdr:sp macro="" textlink="">
        <xdr:nvSpPr>
          <xdr:cNvPr id="55" name="TextBox 54">
            <a:extLst>
              <a:ext uri="{FF2B5EF4-FFF2-40B4-BE49-F238E27FC236}">
                <a16:creationId xmlns:a16="http://schemas.microsoft.com/office/drawing/2014/main" id="{00000000-0008-0000-0900-000037000000}"/>
              </a:ext>
            </a:extLst>
          </xdr:cNvPr>
          <xdr:cNvSpPr txBox="1"/>
        </xdr:nvSpPr>
        <xdr:spPr>
          <a:xfrm>
            <a:off x="12382500" y="1685925"/>
            <a:ext cx="1403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calculate footprint</a:t>
            </a:r>
          </a:p>
        </xdr:txBody>
      </xdr:sp>
    </xdr:grpSp>
    <xdr:clientData/>
  </xdr:twoCellAnchor>
  <xdr:twoCellAnchor>
    <xdr:from>
      <xdr:col>8</xdr:col>
      <xdr:colOff>742950</xdr:colOff>
      <xdr:row>156</xdr:row>
      <xdr:rowOff>114300</xdr:rowOff>
    </xdr:from>
    <xdr:to>
      <xdr:col>10</xdr:col>
      <xdr:colOff>393700</xdr:colOff>
      <xdr:row>163</xdr:row>
      <xdr:rowOff>85725</xdr:rowOff>
    </xdr:to>
    <xdr:grpSp>
      <xdr:nvGrpSpPr>
        <xdr:cNvPr id="56" name="Group 55">
          <a:hlinkClick xmlns:r="http://schemas.openxmlformats.org/officeDocument/2006/relationships" r:id="rId4"/>
          <a:extLst>
            <a:ext uri="{FF2B5EF4-FFF2-40B4-BE49-F238E27FC236}">
              <a16:creationId xmlns:a16="http://schemas.microsoft.com/office/drawing/2014/main" id="{00000000-0008-0000-0900-000038000000}"/>
            </a:ext>
          </a:extLst>
        </xdr:cNvPr>
        <xdr:cNvGrpSpPr/>
      </xdr:nvGrpSpPr>
      <xdr:grpSpPr>
        <a:xfrm>
          <a:off x="4102100" y="30219650"/>
          <a:ext cx="1479550" cy="1260475"/>
          <a:chOff x="12382500" y="819150"/>
          <a:chExt cx="1403350" cy="1304925"/>
        </a:xfrm>
      </xdr:grpSpPr>
      <xdr:pic>
        <xdr:nvPicPr>
          <xdr:cNvPr id="57" name="Picture 56">
            <a:extLst>
              <a:ext uri="{FF2B5EF4-FFF2-40B4-BE49-F238E27FC236}">
                <a16:creationId xmlns:a16="http://schemas.microsoft.com/office/drawing/2014/main" id="{00000000-0008-0000-0900-00003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670175" y="819150"/>
            <a:ext cx="828000" cy="828000"/>
          </a:xfrm>
          <a:prstGeom prst="rect">
            <a:avLst/>
          </a:prstGeom>
          <a:effectLst>
            <a:outerShdw blurRad="63500" sx="102000" sy="102000" algn="ctr" rotWithShape="0">
              <a:prstClr val="black">
                <a:alpha val="40000"/>
              </a:prstClr>
            </a:outerShdw>
          </a:effectLst>
        </xdr:spPr>
      </xdr:pic>
      <xdr:sp macro="" textlink="">
        <xdr:nvSpPr>
          <xdr:cNvPr id="58" name="TextBox 57">
            <a:extLst>
              <a:ext uri="{FF2B5EF4-FFF2-40B4-BE49-F238E27FC236}">
                <a16:creationId xmlns:a16="http://schemas.microsoft.com/office/drawing/2014/main" id="{00000000-0008-0000-0900-00003A000000}"/>
              </a:ext>
            </a:extLst>
          </xdr:cNvPr>
          <xdr:cNvSpPr txBox="1"/>
        </xdr:nvSpPr>
        <xdr:spPr>
          <a:xfrm>
            <a:off x="12382500" y="1685925"/>
            <a:ext cx="1403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calculate footprint</a:t>
            </a:r>
          </a:p>
        </xdr:txBody>
      </xdr:sp>
    </xdr:grpSp>
    <xdr:clientData/>
  </xdr:twoCellAnchor>
  <xdr:twoCellAnchor>
    <xdr:from>
      <xdr:col>0</xdr:col>
      <xdr:colOff>19051</xdr:colOff>
      <xdr:row>0</xdr:row>
      <xdr:rowOff>12700</xdr:rowOff>
    </xdr:from>
    <xdr:to>
      <xdr:col>16</xdr:col>
      <xdr:colOff>0</xdr:colOff>
      <xdr:row>164</xdr:row>
      <xdr:rowOff>180977</xdr:rowOff>
    </xdr:to>
    <xdr:sp macro="" textlink="">
      <xdr:nvSpPr>
        <xdr:cNvPr id="20" name="Rectangle 19">
          <a:extLst>
            <a:ext uri="{FF2B5EF4-FFF2-40B4-BE49-F238E27FC236}">
              <a16:creationId xmlns:a16="http://schemas.microsoft.com/office/drawing/2014/main" id="{00000000-0008-0000-0900-000014000000}"/>
            </a:ext>
          </a:extLst>
        </xdr:cNvPr>
        <xdr:cNvSpPr/>
      </xdr:nvSpPr>
      <xdr:spPr>
        <a:xfrm>
          <a:off x="19051" y="12700"/>
          <a:ext cx="10604499" cy="31797627"/>
        </a:xfrm>
        <a:prstGeom prst="rect">
          <a:avLst/>
        </a:prstGeom>
        <a:noFill/>
        <a:ln w="381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504825</xdr:colOff>
      <xdr:row>1</xdr:row>
      <xdr:rowOff>0</xdr:rowOff>
    </xdr:from>
    <xdr:to>
      <xdr:col>6</xdr:col>
      <xdr:colOff>76200</xdr:colOff>
      <xdr:row>6</xdr:row>
      <xdr:rowOff>1270</xdr:rowOff>
    </xdr:to>
    <xdr:pic>
      <xdr:nvPicPr>
        <xdr:cNvPr id="2" name="Picture 1" descr="C:\Users\majyaz\Downloads\BPTN Logo RGB.png">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01"/>
        <a:stretch/>
      </xdr:blipFill>
      <xdr:spPr bwMode="auto">
        <a:xfrm>
          <a:off x="504825" y="184150"/>
          <a:ext cx="1746250" cy="922020"/>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6350</xdr:colOff>
      <xdr:row>58</xdr:row>
      <xdr:rowOff>174625</xdr:rowOff>
    </xdr:from>
    <xdr:to>
      <xdr:col>13</xdr:col>
      <xdr:colOff>0</xdr:colOff>
      <xdr:row>72</xdr:row>
      <xdr:rowOff>57150</xdr:rowOff>
    </xdr:to>
    <xdr:graphicFrame macro="">
      <xdr:nvGraphicFramePr>
        <xdr:cNvPr id="10" name="Chart 9">
          <a:extLst>
            <a:ext uri="{FF2B5EF4-FFF2-40B4-BE49-F238E27FC236}">
              <a16:creationId xmlns:a16="http://schemas.microsoft.com/office/drawing/2014/main" id="{00000000-0008-0000-0A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228600</xdr:colOff>
      <xdr:row>3</xdr:row>
      <xdr:rowOff>76200</xdr:rowOff>
    </xdr:from>
    <xdr:to>
      <xdr:col>13</xdr:col>
      <xdr:colOff>19050</xdr:colOff>
      <xdr:row>8</xdr:row>
      <xdr:rowOff>47625</xdr:rowOff>
    </xdr:to>
    <xdr:grpSp>
      <xdr:nvGrpSpPr>
        <xdr:cNvPr id="29" name="Group 28">
          <a:hlinkClick xmlns:r="http://schemas.openxmlformats.org/officeDocument/2006/relationships" r:id="rId3"/>
          <a:extLst>
            <a:ext uri="{FF2B5EF4-FFF2-40B4-BE49-F238E27FC236}">
              <a16:creationId xmlns:a16="http://schemas.microsoft.com/office/drawing/2014/main" id="{00000000-0008-0000-0A00-00001D000000}"/>
            </a:ext>
          </a:extLst>
        </xdr:cNvPr>
        <xdr:cNvGrpSpPr/>
      </xdr:nvGrpSpPr>
      <xdr:grpSpPr>
        <a:xfrm>
          <a:off x="5780314" y="634093"/>
          <a:ext cx="1069522" cy="1300389"/>
          <a:chOff x="13963650" y="819150"/>
          <a:chExt cx="1009650" cy="1304925"/>
        </a:xfrm>
      </xdr:grpSpPr>
      <xdr:pic>
        <xdr:nvPicPr>
          <xdr:cNvPr id="30" name="Picture 29">
            <a:extLst>
              <a:ext uri="{FF2B5EF4-FFF2-40B4-BE49-F238E27FC236}">
                <a16:creationId xmlns:a16="http://schemas.microsoft.com/office/drawing/2014/main" id="{00000000-0008-0000-0A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054475" y="819150"/>
            <a:ext cx="828000" cy="828000"/>
          </a:xfrm>
          <a:prstGeom prst="rect">
            <a:avLst/>
          </a:prstGeom>
          <a:effectLst>
            <a:outerShdw blurRad="63500" sx="102000" sy="102000" algn="ctr" rotWithShape="0">
              <a:prstClr val="black">
                <a:alpha val="40000"/>
              </a:prstClr>
            </a:outerShdw>
          </a:effectLst>
        </xdr:spPr>
      </xdr:pic>
      <xdr:sp macro="" textlink="">
        <xdr:nvSpPr>
          <xdr:cNvPr id="31" name="TextBox 30">
            <a:extLst>
              <a:ext uri="{FF2B5EF4-FFF2-40B4-BE49-F238E27FC236}">
                <a16:creationId xmlns:a16="http://schemas.microsoft.com/office/drawing/2014/main" id="{00000000-0008-0000-0A00-00001F000000}"/>
              </a:ext>
            </a:extLst>
          </xdr:cNvPr>
          <xdr:cNvSpPr txBox="1"/>
        </xdr:nvSpPr>
        <xdr:spPr>
          <a:xfrm>
            <a:off x="13963650" y="1685925"/>
            <a:ext cx="1009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enter data</a:t>
            </a:r>
          </a:p>
        </xdr:txBody>
      </xdr:sp>
    </xdr:grpSp>
    <xdr:clientData/>
  </xdr:twoCellAnchor>
  <xdr:twoCellAnchor>
    <xdr:from>
      <xdr:col>0</xdr:col>
      <xdr:colOff>47625</xdr:colOff>
      <xdr:row>0</xdr:row>
      <xdr:rowOff>38100</xdr:rowOff>
    </xdr:from>
    <xdr:to>
      <xdr:col>16384</xdr:col>
      <xdr:colOff>0</xdr:colOff>
      <xdr:row>73</xdr:row>
      <xdr:rowOff>361950</xdr:rowOff>
    </xdr:to>
    <xdr:sp macro="" textlink="">
      <xdr:nvSpPr>
        <xdr:cNvPr id="9" name="Rectangle 8">
          <a:extLst>
            <a:ext uri="{FF2B5EF4-FFF2-40B4-BE49-F238E27FC236}">
              <a16:creationId xmlns:a16="http://schemas.microsoft.com/office/drawing/2014/main" id="{00000000-0008-0000-0A00-000009000000}"/>
            </a:ext>
          </a:extLst>
        </xdr:cNvPr>
        <xdr:cNvSpPr/>
      </xdr:nvSpPr>
      <xdr:spPr>
        <a:xfrm>
          <a:off x="47625" y="38100"/>
          <a:ext cx="7181850" cy="15897225"/>
        </a:xfrm>
        <a:prstGeom prst="rect">
          <a:avLst/>
        </a:prstGeom>
        <a:noFill/>
        <a:ln w="381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585790</xdr:colOff>
      <xdr:row>9</xdr:row>
      <xdr:rowOff>4764</xdr:rowOff>
    </xdr:from>
    <xdr:to>
      <xdr:col>3</xdr:col>
      <xdr:colOff>148885</xdr:colOff>
      <xdr:row>9</xdr:row>
      <xdr:rowOff>257733</xdr:rowOff>
    </xdr:to>
    <xdr:sp macro="" textlink="">
      <xdr:nvSpPr>
        <xdr:cNvPr id="11" name="Oval 10">
          <a:extLst>
            <a:ext uri="{FF2B5EF4-FFF2-40B4-BE49-F238E27FC236}">
              <a16:creationId xmlns:a16="http://schemas.microsoft.com/office/drawing/2014/main" id="{00000000-0008-0000-0A00-00000B000000}"/>
            </a:ext>
          </a:extLst>
        </xdr:cNvPr>
        <xdr:cNvSpPr/>
      </xdr:nvSpPr>
      <xdr:spPr>
        <a:xfrm>
          <a:off x="585790" y="2127478"/>
          <a:ext cx="250256" cy="252969"/>
        </a:xfrm>
        <a:prstGeom prst="ellipse">
          <a:avLst/>
        </a:prstGeom>
        <a:solidFill>
          <a:schemeClr val="bg1"/>
        </a:solidFill>
        <a:ln w="19050">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rgbClr val="00B050"/>
              </a:solidFill>
              <a:latin typeface="Univers for BP Light" panose="020B0403020202020204" pitchFamily="34" charset="0"/>
            </a:rPr>
            <a:t>1</a:t>
          </a:r>
        </a:p>
      </xdr:txBody>
    </xdr:sp>
    <xdr:clientData/>
  </xdr:twoCellAnchor>
  <xdr:twoCellAnchor>
    <xdr:from>
      <xdr:col>0</xdr:col>
      <xdr:colOff>585790</xdr:colOff>
      <xdr:row>18</xdr:row>
      <xdr:rowOff>6125</xdr:rowOff>
    </xdr:from>
    <xdr:to>
      <xdr:col>3</xdr:col>
      <xdr:colOff>148885</xdr:colOff>
      <xdr:row>18</xdr:row>
      <xdr:rowOff>256373</xdr:rowOff>
    </xdr:to>
    <xdr:sp macro="" textlink="">
      <xdr:nvSpPr>
        <xdr:cNvPr id="12" name="Oval 11">
          <a:extLst>
            <a:ext uri="{FF2B5EF4-FFF2-40B4-BE49-F238E27FC236}">
              <a16:creationId xmlns:a16="http://schemas.microsoft.com/office/drawing/2014/main" id="{00000000-0008-0000-0A00-00000C000000}"/>
            </a:ext>
          </a:extLst>
        </xdr:cNvPr>
        <xdr:cNvSpPr/>
      </xdr:nvSpPr>
      <xdr:spPr>
        <a:xfrm>
          <a:off x="585790" y="4040643"/>
          <a:ext cx="250256" cy="250248"/>
        </a:xfrm>
        <a:prstGeom prst="ellipse">
          <a:avLst/>
        </a:prstGeom>
        <a:solidFill>
          <a:schemeClr val="bg1"/>
        </a:solidFill>
        <a:ln w="19050">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rgbClr val="00B050"/>
              </a:solidFill>
              <a:latin typeface="Univers for BP Light" panose="020B0403020202020204" pitchFamily="34" charset="0"/>
            </a:rPr>
            <a:t>2</a:t>
          </a:r>
        </a:p>
      </xdr:txBody>
    </xdr:sp>
    <xdr:clientData/>
  </xdr:twoCellAnchor>
  <xdr:twoCellAnchor>
    <xdr:from>
      <xdr:col>0</xdr:col>
      <xdr:colOff>585790</xdr:colOff>
      <xdr:row>25</xdr:row>
      <xdr:rowOff>8165</xdr:rowOff>
    </xdr:from>
    <xdr:to>
      <xdr:col>3</xdr:col>
      <xdr:colOff>148885</xdr:colOff>
      <xdr:row>25</xdr:row>
      <xdr:rowOff>258413</xdr:rowOff>
    </xdr:to>
    <xdr:sp macro="" textlink="">
      <xdr:nvSpPr>
        <xdr:cNvPr id="13" name="Oval 12">
          <a:extLst>
            <a:ext uri="{FF2B5EF4-FFF2-40B4-BE49-F238E27FC236}">
              <a16:creationId xmlns:a16="http://schemas.microsoft.com/office/drawing/2014/main" id="{00000000-0008-0000-0A00-00000D000000}"/>
            </a:ext>
          </a:extLst>
        </xdr:cNvPr>
        <xdr:cNvSpPr/>
      </xdr:nvSpPr>
      <xdr:spPr>
        <a:xfrm>
          <a:off x="585790" y="5485040"/>
          <a:ext cx="250256" cy="250248"/>
        </a:xfrm>
        <a:prstGeom prst="ellipse">
          <a:avLst/>
        </a:prstGeom>
        <a:solidFill>
          <a:schemeClr val="bg1"/>
        </a:solidFill>
        <a:ln w="19050">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rgbClr val="00B050"/>
              </a:solidFill>
              <a:latin typeface="Univers for BP Light" panose="020B0403020202020204" pitchFamily="34" charset="0"/>
            </a:rPr>
            <a:t>3</a:t>
          </a:r>
        </a:p>
      </xdr:txBody>
    </xdr:sp>
    <xdr:clientData/>
  </xdr:twoCellAnchor>
  <xdr:twoCellAnchor>
    <xdr:from>
      <xdr:col>0</xdr:col>
      <xdr:colOff>585790</xdr:colOff>
      <xdr:row>34</xdr:row>
      <xdr:rowOff>5442</xdr:rowOff>
    </xdr:from>
    <xdr:to>
      <xdr:col>3</xdr:col>
      <xdr:colOff>148885</xdr:colOff>
      <xdr:row>34</xdr:row>
      <xdr:rowOff>255690</xdr:rowOff>
    </xdr:to>
    <xdr:sp macro="" textlink="">
      <xdr:nvSpPr>
        <xdr:cNvPr id="14" name="Oval 13">
          <a:extLst>
            <a:ext uri="{FF2B5EF4-FFF2-40B4-BE49-F238E27FC236}">
              <a16:creationId xmlns:a16="http://schemas.microsoft.com/office/drawing/2014/main" id="{00000000-0008-0000-0A00-00000E000000}"/>
            </a:ext>
          </a:extLst>
        </xdr:cNvPr>
        <xdr:cNvSpPr/>
      </xdr:nvSpPr>
      <xdr:spPr>
        <a:xfrm>
          <a:off x="585790" y="7315880"/>
          <a:ext cx="250256" cy="250248"/>
        </a:xfrm>
        <a:prstGeom prst="ellipse">
          <a:avLst/>
        </a:prstGeom>
        <a:solidFill>
          <a:schemeClr val="bg1"/>
        </a:solidFill>
        <a:ln w="19050">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rgbClr val="00B050"/>
              </a:solidFill>
              <a:latin typeface="Univers for BP Light" panose="020B0403020202020204" pitchFamily="34" charset="0"/>
            </a:rPr>
            <a:t>4</a:t>
          </a:r>
        </a:p>
      </xdr:txBody>
    </xdr:sp>
    <xdr:clientData/>
  </xdr:twoCellAnchor>
  <xdr:twoCellAnchor>
    <xdr:from>
      <xdr:col>0</xdr:col>
      <xdr:colOff>585790</xdr:colOff>
      <xdr:row>42</xdr:row>
      <xdr:rowOff>4763</xdr:rowOff>
    </xdr:from>
    <xdr:to>
      <xdr:col>3</xdr:col>
      <xdr:colOff>148885</xdr:colOff>
      <xdr:row>42</xdr:row>
      <xdr:rowOff>255011</xdr:rowOff>
    </xdr:to>
    <xdr:sp macro="" textlink="">
      <xdr:nvSpPr>
        <xdr:cNvPr id="15" name="Oval 14">
          <a:extLst>
            <a:ext uri="{FF2B5EF4-FFF2-40B4-BE49-F238E27FC236}">
              <a16:creationId xmlns:a16="http://schemas.microsoft.com/office/drawing/2014/main" id="{00000000-0008-0000-0A00-00000F000000}"/>
            </a:ext>
          </a:extLst>
        </xdr:cNvPr>
        <xdr:cNvSpPr/>
      </xdr:nvSpPr>
      <xdr:spPr>
        <a:xfrm>
          <a:off x="585790" y="8958263"/>
          <a:ext cx="250256" cy="250248"/>
        </a:xfrm>
        <a:prstGeom prst="ellipse">
          <a:avLst/>
        </a:prstGeom>
        <a:solidFill>
          <a:schemeClr val="bg1"/>
        </a:solidFill>
        <a:ln w="19050">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rgbClr val="00B050"/>
              </a:solidFill>
              <a:latin typeface="Univers for BP Light" panose="020B0403020202020204" pitchFamily="34" charset="0"/>
            </a:rPr>
            <a:t>5</a:t>
          </a:r>
        </a:p>
      </xdr:txBody>
    </xdr:sp>
    <xdr:clientData/>
  </xdr:twoCellAnchor>
  <xdr:twoCellAnchor>
    <xdr:from>
      <xdr:col>0</xdr:col>
      <xdr:colOff>585790</xdr:colOff>
      <xdr:row>49</xdr:row>
      <xdr:rowOff>3402</xdr:rowOff>
    </xdr:from>
    <xdr:to>
      <xdr:col>3</xdr:col>
      <xdr:colOff>148885</xdr:colOff>
      <xdr:row>49</xdr:row>
      <xdr:rowOff>253650</xdr:rowOff>
    </xdr:to>
    <xdr:sp macro="" textlink="">
      <xdr:nvSpPr>
        <xdr:cNvPr id="16" name="Oval 15">
          <a:extLst>
            <a:ext uri="{FF2B5EF4-FFF2-40B4-BE49-F238E27FC236}">
              <a16:creationId xmlns:a16="http://schemas.microsoft.com/office/drawing/2014/main" id="{00000000-0008-0000-0A00-000010000000}"/>
            </a:ext>
          </a:extLst>
        </xdr:cNvPr>
        <xdr:cNvSpPr/>
      </xdr:nvSpPr>
      <xdr:spPr>
        <a:xfrm>
          <a:off x="585790" y="10376127"/>
          <a:ext cx="248895" cy="250248"/>
        </a:xfrm>
        <a:prstGeom prst="ellipse">
          <a:avLst/>
        </a:prstGeom>
        <a:solidFill>
          <a:schemeClr val="bg1"/>
        </a:solidFill>
        <a:ln w="19050">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rgbClr val="00B050"/>
              </a:solidFill>
              <a:latin typeface="Univers for BP Light" panose="020B0403020202020204" pitchFamily="34" charset="0"/>
            </a:rPr>
            <a:t>6</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504825</xdr:colOff>
      <xdr:row>1</xdr:row>
      <xdr:rowOff>0</xdr:rowOff>
    </xdr:from>
    <xdr:to>
      <xdr:col>4</xdr:col>
      <xdr:colOff>1209675</xdr:colOff>
      <xdr:row>6</xdr:row>
      <xdr:rowOff>1270</xdr:rowOff>
    </xdr:to>
    <xdr:pic>
      <xdr:nvPicPr>
        <xdr:cNvPr id="2" name="Picture 1" descr="C:\Users\majyaz\Downloads\BPTN Logo RGB.png">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01"/>
        <a:stretch/>
      </xdr:blipFill>
      <xdr:spPr bwMode="auto">
        <a:xfrm>
          <a:off x="504825" y="190500"/>
          <a:ext cx="1666875" cy="953770"/>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76200</xdr:colOff>
          <xdr:row>10</xdr:row>
          <xdr:rowOff>12700</xdr:rowOff>
        </xdr:from>
        <xdr:to>
          <xdr:col>6</xdr:col>
          <xdr:colOff>12700</xdr:colOff>
          <xdr:row>10</xdr:row>
          <xdr:rowOff>330200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25400</xdr:rowOff>
        </xdr:from>
        <xdr:to>
          <xdr:col>6</xdr:col>
          <xdr:colOff>12700</xdr:colOff>
          <xdr:row>12</xdr:row>
          <xdr:rowOff>342900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B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0</xdr:rowOff>
        </xdr:from>
        <xdr:to>
          <xdr:col>6</xdr:col>
          <xdr:colOff>12700</xdr:colOff>
          <xdr:row>14</xdr:row>
          <xdr:rowOff>317500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B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6</xdr:col>
          <xdr:colOff>12700</xdr:colOff>
          <xdr:row>16</xdr:row>
          <xdr:rowOff>317500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B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10</xdr:col>
      <xdr:colOff>9525</xdr:colOff>
      <xdr:row>3</xdr:row>
      <xdr:rowOff>104775</xdr:rowOff>
    </xdr:from>
    <xdr:to>
      <xdr:col>10</xdr:col>
      <xdr:colOff>1019175</xdr:colOff>
      <xdr:row>8</xdr:row>
      <xdr:rowOff>76200</xdr:rowOff>
    </xdr:to>
    <xdr:grpSp>
      <xdr:nvGrpSpPr>
        <xdr:cNvPr id="18" name="Group 17">
          <a:hlinkClick xmlns:r="http://schemas.openxmlformats.org/officeDocument/2006/relationships" r:id="rId2"/>
          <a:extLst>
            <a:ext uri="{FF2B5EF4-FFF2-40B4-BE49-F238E27FC236}">
              <a16:creationId xmlns:a16="http://schemas.microsoft.com/office/drawing/2014/main" id="{00000000-0008-0000-0B00-000012000000}"/>
            </a:ext>
          </a:extLst>
        </xdr:cNvPr>
        <xdr:cNvGrpSpPr/>
      </xdr:nvGrpSpPr>
      <xdr:grpSpPr>
        <a:xfrm>
          <a:off x="8963025" y="657225"/>
          <a:ext cx="1009650" cy="1298575"/>
          <a:chOff x="15125700" y="819150"/>
          <a:chExt cx="1009650" cy="1304925"/>
        </a:xfrm>
      </xdr:grpSpPr>
      <xdr:pic>
        <xdr:nvPicPr>
          <xdr:cNvPr id="19" name="Picture 18">
            <a:extLst>
              <a:ext uri="{FF2B5EF4-FFF2-40B4-BE49-F238E27FC236}">
                <a16:creationId xmlns:a16="http://schemas.microsoft.com/office/drawing/2014/main" id="{00000000-0008-0000-0B00-000013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16525" y="819150"/>
            <a:ext cx="828000" cy="828000"/>
          </a:xfrm>
          <a:prstGeom prst="rect">
            <a:avLst/>
          </a:prstGeom>
        </xdr:spPr>
      </xdr:pic>
      <xdr:sp macro="" textlink="">
        <xdr:nvSpPr>
          <xdr:cNvPr id="20" name="TextBox 19">
            <a:extLst>
              <a:ext uri="{FF2B5EF4-FFF2-40B4-BE49-F238E27FC236}">
                <a16:creationId xmlns:a16="http://schemas.microsoft.com/office/drawing/2014/main" id="{00000000-0008-0000-0B00-000014000000}"/>
              </a:ext>
            </a:extLst>
          </xdr:cNvPr>
          <xdr:cNvSpPr txBox="1"/>
        </xdr:nvSpPr>
        <xdr:spPr>
          <a:xfrm>
            <a:off x="15125700" y="1685925"/>
            <a:ext cx="1009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return</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504825</xdr:colOff>
      <xdr:row>1</xdr:row>
      <xdr:rowOff>0</xdr:rowOff>
    </xdr:from>
    <xdr:to>
      <xdr:col>4</xdr:col>
      <xdr:colOff>1152525</xdr:colOff>
      <xdr:row>6</xdr:row>
      <xdr:rowOff>1270</xdr:rowOff>
    </xdr:to>
    <xdr:pic>
      <xdr:nvPicPr>
        <xdr:cNvPr id="2" name="Picture 1" descr="C:\Users\majyaz\Downloads\BPTN Logo RGB.png">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01"/>
        <a:stretch/>
      </xdr:blipFill>
      <xdr:spPr bwMode="auto">
        <a:xfrm>
          <a:off x="504825" y="190500"/>
          <a:ext cx="1666875" cy="953770"/>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1104900</xdr:colOff>
      <xdr:row>2</xdr:row>
      <xdr:rowOff>180975</xdr:rowOff>
    </xdr:from>
    <xdr:to>
      <xdr:col>7</xdr:col>
      <xdr:colOff>790575</xdr:colOff>
      <xdr:row>7</xdr:row>
      <xdr:rowOff>295275</xdr:rowOff>
    </xdr:to>
    <xdr:grpSp>
      <xdr:nvGrpSpPr>
        <xdr:cNvPr id="20" name="Group 19">
          <a:hlinkClick xmlns:r="http://schemas.openxmlformats.org/officeDocument/2006/relationships" r:id="rId2"/>
          <a:extLst>
            <a:ext uri="{FF2B5EF4-FFF2-40B4-BE49-F238E27FC236}">
              <a16:creationId xmlns:a16="http://schemas.microsoft.com/office/drawing/2014/main" id="{00000000-0008-0000-0C00-000014000000}"/>
            </a:ext>
          </a:extLst>
        </xdr:cNvPr>
        <xdr:cNvGrpSpPr/>
      </xdr:nvGrpSpPr>
      <xdr:grpSpPr>
        <a:xfrm>
          <a:off x="7943850" y="549275"/>
          <a:ext cx="1069975" cy="1301750"/>
          <a:chOff x="15125700" y="819150"/>
          <a:chExt cx="1009650" cy="1304925"/>
        </a:xfrm>
      </xdr:grpSpPr>
      <xdr:pic>
        <xdr:nvPicPr>
          <xdr:cNvPr id="21" name="Picture 20">
            <a:extLst>
              <a:ext uri="{FF2B5EF4-FFF2-40B4-BE49-F238E27FC236}">
                <a16:creationId xmlns:a16="http://schemas.microsoft.com/office/drawing/2014/main" id="{00000000-0008-0000-0C00-000015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16525" y="819150"/>
            <a:ext cx="828000" cy="828000"/>
          </a:xfrm>
          <a:prstGeom prst="rect">
            <a:avLst/>
          </a:prstGeom>
        </xdr:spPr>
      </xdr:pic>
      <xdr:sp macro="" textlink="">
        <xdr:nvSpPr>
          <xdr:cNvPr id="22" name="TextBox 21">
            <a:extLst>
              <a:ext uri="{FF2B5EF4-FFF2-40B4-BE49-F238E27FC236}">
                <a16:creationId xmlns:a16="http://schemas.microsoft.com/office/drawing/2014/main" id="{00000000-0008-0000-0C00-000016000000}"/>
              </a:ext>
            </a:extLst>
          </xdr:cNvPr>
          <xdr:cNvSpPr txBox="1"/>
        </xdr:nvSpPr>
        <xdr:spPr>
          <a:xfrm>
            <a:off x="15125700" y="1685925"/>
            <a:ext cx="1009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return</a:t>
            </a:r>
          </a:p>
        </xdr:txBody>
      </xdr:sp>
    </xdr:grpSp>
    <xdr:clientData/>
  </xdr:twoCellAnchor>
  <xdr:twoCellAnchor>
    <xdr:from>
      <xdr:col>5</xdr:col>
      <xdr:colOff>3933825</xdr:colOff>
      <xdr:row>2</xdr:row>
      <xdr:rowOff>180975</xdr:rowOff>
    </xdr:from>
    <xdr:to>
      <xdr:col>6</xdr:col>
      <xdr:colOff>838200</xdr:colOff>
      <xdr:row>7</xdr:row>
      <xdr:rowOff>295275</xdr:rowOff>
    </xdr:to>
    <xdr:grpSp>
      <xdr:nvGrpSpPr>
        <xdr:cNvPr id="23" name="Group 22">
          <a:hlinkClick xmlns:r="http://schemas.openxmlformats.org/officeDocument/2006/relationships" r:id="rId4"/>
          <a:extLst>
            <a:ext uri="{FF2B5EF4-FFF2-40B4-BE49-F238E27FC236}">
              <a16:creationId xmlns:a16="http://schemas.microsoft.com/office/drawing/2014/main" id="{00000000-0008-0000-0C00-000017000000}"/>
            </a:ext>
          </a:extLst>
        </xdr:cNvPr>
        <xdr:cNvGrpSpPr/>
      </xdr:nvGrpSpPr>
      <xdr:grpSpPr>
        <a:xfrm>
          <a:off x="6391275" y="549275"/>
          <a:ext cx="1285875" cy="1301750"/>
          <a:chOff x="16354425" y="819150"/>
          <a:chExt cx="1085850" cy="1304925"/>
        </a:xfrm>
      </xdr:grpSpPr>
      <xdr:pic>
        <xdr:nvPicPr>
          <xdr:cNvPr id="24" name="Picture 23">
            <a:extLst>
              <a:ext uri="{FF2B5EF4-FFF2-40B4-BE49-F238E27FC236}">
                <a16:creationId xmlns:a16="http://schemas.microsoft.com/office/drawing/2014/main" id="{00000000-0008-0000-0C00-00001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483350" y="819150"/>
            <a:ext cx="828000" cy="828000"/>
          </a:xfrm>
          <a:prstGeom prst="rect">
            <a:avLst/>
          </a:prstGeom>
          <a:effectLst>
            <a:outerShdw blurRad="63500" sx="102000" sy="102000" algn="ctr" rotWithShape="0">
              <a:prstClr val="black">
                <a:alpha val="40000"/>
              </a:prstClr>
            </a:outerShdw>
          </a:effectLst>
        </xdr:spPr>
      </xdr:pic>
      <xdr:sp macro="" textlink="">
        <xdr:nvSpPr>
          <xdr:cNvPr id="25" name="TextBox 24">
            <a:extLst>
              <a:ext uri="{FF2B5EF4-FFF2-40B4-BE49-F238E27FC236}">
                <a16:creationId xmlns:a16="http://schemas.microsoft.com/office/drawing/2014/main" id="{00000000-0008-0000-0C00-000019000000}"/>
              </a:ext>
            </a:extLst>
          </xdr:cNvPr>
          <xdr:cNvSpPr txBox="1"/>
        </xdr:nvSpPr>
        <xdr:spPr>
          <a:xfrm>
            <a:off x="16354425" y="1685925"/>
            <a:ext cx="10858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Univers for BP Light" panose="020B0403020202020204" pitchFamily="34" charset="0"/>
              </a:rPr>
              <a:t>list of airports</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Miller, Adam" id="{C3EDB16E-5D1B-4A2D-B62E-F3396DB2D0BE}" userId="S::Adam.Miller@uk.bp.com::c8837c7a-ae87-48ec-bef8-28a2d65d86a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0-03-04T11:02:50.99" personId="{C3EDB16E-5D1B-4A2D-B62E-F3396DB2D0BE}" id="{678D339E-DADF-40AD-B089-7E261DCD6C78}">
    <text>2 portions of toast</text>
  </threadedComment>
  <threadedComment ref="C7" dT="2020-03-04T11:03:02.59" personId="{C3EDB16E-5D1B-4A2D-B62E-F3396DB2D0BE}" id="{0EE3DA9B-FA2C-4281-880A-F8DD180AEB6D}">
    <text>2 portions of eggs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5.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population.un.org/Household/index.html" TargetMode="External"/><Relationship Id="rId7" Type="http://schemas.openxmlformats.org/officeDocument/2006/relationships/vmlDrawing" Target="../drawings/vmlDrawing3.vml"/><Relationship Id="rId2" Type="http://schemas.openxmlformats.org/officeDocument/2006/relationships/hyperlink" Target="http://shrinkthatfootprint.com/shrink-your-food-footprint" TargetMode="External"/><Relationship Id="rId1" Type="http://schemas.openxmlformats.org/officeDocument/2006/relationships/hyperlink" Target="http://shrinkthatfootprint.com/food-carbon-footprint-diet" TargetMode="External"/><Relationship Id="rId6" Type="http://schemas.openxmlformats.org/officeDocument/2006/relationships/drawing" Target="../drawings/drawing3.xml"/><Relationship Id="rId5" Type="http://schemas.openxmlformats.org/officeDocument/2006/relationships/printerSettings" Target="../printerSettings/printerSettings5.bin"/><Relationship Id="rId4" Type="http://schemas.openxmlformats.org/officeDocument/2006/relationships/hyperlink" Target="http://shrinkthatfootprint.com/food-miles;" TargetMode="External"/><Relationship Id="rId9"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9B3F6-CDEE-4715-A1FB-932720A1B27E}">
  <sheetPr>
    <tabColor theme="1"/>
  </sheetPr>
  <dimension ref="A2:AF66"/>
  <sheetViews>
    <sheetView showGridLines="0" workbookViewId="0">
      <selection activeCell="J25" sqref="J25:M41"/>
    </sheetView>
  </sheetViews>
  <sheetFormatPr defaultColWidth="8.81640625" defaultRowHeight="14.5"/>
  <cols>
    <col min="1" max="9" width="8.26953125" customWidth="1"/>
    <col min="10" max="10" width="32.453125" customWidth="1"/>
    <col min="11" max="11" width="20.1796875" customWidth="1"/>
    <col min="12" max="12" width="38.81640625" style="21" customWidth="1"/>
    <col min="13" max="13" width="37.453125" customWidth="1"/>
    <col min="14" max="17" width="8.26953125" customWidth="1"/>
    <col min="18" max="18" width="51.81640625" customWidth="1"/>
    <col min="19" max="19" width="17.81640625" customWidth="1"/>
    <col min="20" max="20" width="51.81640625" customWidth="1"/>
    <col min="21" max="21" width="15.81640625" customWidth="1"/>
    <col min="22" max="22" width="9.453125" customWidth="1"/>
    <col min="23" max="23" width="4" customWidth="1"/>
    <col min="24" max="24" width="26.7265625" customWidth="1"/>
  </cols>
  <sheetData>
    <row r="2" spans="1:32" s="70" customFormat="1">
      <c r="B2" s="66" t="s">
        <v>0</v>
      </c>
      <c r="I2" s="79" t="s">
        <v>1</v>
      </c>
      <c r="L2" s="38"/>
      <c r="R2" s="73" t="s">
        <v>2</v>
      </c>
      <c r="T2" s="73" t="s">
        <v>3</v>
      </c>
      <c r="X2" s="263" t="s">
        <v>4</v>
      </c>
      <c r="Y2" s="263"/>
      <c r="Z2" s="263"/>
      <c r="AA2" s="263"/>
      <c r="AB2" s="263"/>
    </row>
    <row r="4" spans="1:32" s="20" customFormat="1">
      <c r="A4">
        <v>1</v>
      </c>
      <c r="B4" t="s">
        <v>5</v>
      </c>
      <c r="I4" t="s">
        <v>6</v>
      </c>
      <c r="L4" s="95"/>
      <c r="R4" s="20" t="s">
        <v>7</v>
      </c>
      <c r="T4" s="20" t="s">
        <v>8</v>
      </c>
      <c r="X4" s="20" t="s">
        <v>9</v>
      </c>
    </row>
    <row r="5" spans="1:32">
      <c r="A5">
        <v>2</v>
      </c>
      <c r="B5" t="s">
        <v>10</v>
      </c>
      <c r="I5" t="s">
        <v>11</v>
      </c>
      <c r="R5" s="234" t="s">
        <v>12</v>
      </c>
      <c r="T5" s="217" t="s">
        <v>13</v>
      </c>
      <c r="X5" s="20" t="s">
        <v>14</v>
      </c>
    </row>
    <row r="6" spans="1:32">
      <c r="A6">
        <v>3</v>
      </c>
      <c r="B6" t="s">
        <v>15</v>
      </c>
      <c r="I6" t="s">
        <v>16</v>
      </c>
      <c r="R6" s="235" t="s">
        <v>17</v>
      </c>
      <c r="T6" s="72" t="s">
        <v>18</v>
      </c>
      <c r="U6" t="s">
        <v>19</v>
      </c>
      <c r="X6" s="20" t="s">
        <v>20</v>
      </c>
    </row>
    <row r="7" spans="1:32">
      <c r="A7">
        <v>4</v>
      </c>
      <c r="B7" t="s">
        <v>21</v>
      </c>
      <c r="I7" t="s">
        <v>22</v>
      </c>
      <c r="R7" s="234" t="s">
        <v>23</v>
      </c>
      <c r="T7" s="71" t="s">
        <v>24</v>
      </c>
      <c r="X7" s="20" t="s">
        <v>25</v>
      </c>
    </row>
    <row r="8" spans="1:32">
      <c r="A8">
        <v>5</v>
      </c>
      <c r="B8" t="s">
        <v>26</v>
      </c>
      <c r="I8" t="s">
        <v>27</v>
      </c>
      <c r="R8" s="235" t="s">
        <v>28</v>
      </c>
      <c r="T8" s="71" t="s">
        <v>29</v>
      </c>
      <c r="X8" s="20" t="s">
        <v>30</v>
      </c>
    </row>
    <row r="9" spans="1:32">
      <c r="A9">
        <v>6</v>
      </c>
      <c r="B9" t="s">
        <v>31</v>
      </c>
      <c r="I9" t="s">
        <v>32</v>
      </c>
      <c r="T9" s="71" t="s">
        <v>33</v>
      </c>
      <c r="X9" t="s">
        <v>34</v>
      </c>
    </row>
    <row r="10" spans="1:32" ht="16">
      <c r="I10" t="s">
        <v>35</v>
      </c>
      <c r="R10" s="20" t="s">
        <v>36</v>
      </c>
      <c r="T10" s="71" t="s">
        <v>37</v>
      </c>
      <c r="X10" t="s">
        <v>38</v>
      </c>
      <c r="AF10" s="74"/>
    </row>
    <row r="11" spans="1:32">
      <c r="I11" t="s">
        <v>39</v>
      </c>
      <c r="R11" s="236" t="s">
        <v>40</v>
      </c>
      <c r="X11" s="20" t="s">
        <v>41</v>
      </c>
    </row>
    <row r="12" spans="1:32">
      <c r="I12" t="s">
        <v>42</v>
      </c>
      <c r="T12" s="20" t="s">
        <v>43</v>
      </c>
      <c r="X12" t="s">
        <v>44</v>
      </c>
    </row>
    <row r="13" spans="1:32">
      <c r="I13" s="262" t="s">
        <v>45</v>
      </c>
      <c r="J13" s="262"/>
      <c r="K13" s="262"/>
      <c r="L13" s="262"/>
      <c r="M13" s="262"/>
      <c r="N13" s="262"/>
      <c r="O13" s="262"/>
      <c r="P13" s="262"/>
      <c r="R13" s="20" t="s">
        <v>46</v>
      </c>
      <c r="T13" s="217" t="s">
        <v>47</v>
      </c>
      <c r="X13" t="s">
        <v>48</v>
      </c>
    </row>
    <row r="14" spans="1:32">
      <c r="I14" s="262"/>
      <c r="J14" s="262"/>
      <c r="K14" s="262"/>
      <c r="L14" s="262"/>
      <c r="M14" s="262"/>
      <c r="N14" s="262"/>
      <c r="O14" s="262"/>
      <c r="P14" s="262"/>
      <c r="R14" s="235" t="s">
        <v>49</v>
      </c>
      <c r="T14" s="217" t="s">
        <v>50</v>
      </c>
      <c r="X14" s="20" t="s">
        <v>51</v>
      </c>
    </row>
    <row r="15" spans="1:32">
      <c r="I15" t="s">
        <v>52</v>
      </c>
      <c r="R15" s="236" t="s">
        <v>53</v>
      </c>
      <c r="T15" s="217" t="s">
        <v>54</v>
      </c>
      <c r="X15" t="s">
        <v>55</v>
      </c>
    </row>
    <row r="16" spans="1:32">
      <c r="I16" t="s">
        <v>56</v>
      </c>
      <c r="R16" s="236" t="s">
        <v>57</v>
      </c>
      <c r="X16" t="s">
        <v>58</v>
      </c>
    </row>
    <row r="17" spans="9:31">
      <c r="I17" t="s">
        <v>59</v>
      </c>
      <c r="R17" s="234" t="s">
        <v>60</v>
      </c>
      <c r="T17" s="20" t="s">
        <v>61</v>
      </c>
      <c r="X17" t="s">
        <v>62</v>
      </c>
    </row>
    <row r="18" spans="9:31">
      <c r="I18" t="s">
        <v>63</v>
      </c>
      <c r="R18" s="234" t="s">
        <v>64</v>
      </c>
      <c r="T18" s="217" t="s">
        <v>65</v>
      </c>
      <c r="X18" t="s">
        <v>66</v>
      </c>
    </row>
    <row r="19" spans="9:31">
      <c r="I19" t="s">
        <v>67</v>
      </c>
      <c r="R19" s="236" t="s">
        <v>61</v>
      </c>
      <c r="T19" s="217" t="s">
        <v>68</v>
      </c>
      <c r="X19" s="265" t="s">
        <v>69</v>
      </c>
      <c r="Y19" s="265"/>
      <c r="Z19" s="265"/>
      <c r="AA19" s="265"/>
      <c r="AB19" s="265"/>
      <c r="AC19" s="265"/>
      <c r="AD19" s="265"/>
    </row>
    <row r="20" spans="9:31">
      <c r="I20" t="s">
        <v>70</v>
      </c>
      <c r="R20" s="234" t="s">
        <v>71</v>
      </c>
      <c r="T20" s="217" t="s">
        <v>72</v>
      </c>
      <c r="X20" s="265"/>
      <c r="Y20" s="265"/>
      <c r="Z20" s="265"/>
      <c r="AA20" s="265"/>
      <c r="AB20" s="265"/>
      <c r="AC20" s="265"/>
      <c r="AD20" s="265"/>
    </row>
    <row r="21" spans="9:31">
      <c r="I21" t="s">
        <v>73</v>
      </c>
      <c r="R21" s="234" t="s">
        <v>74</v>
      </c>
      <c r="X21" s="261" t="s">
        <v>75</v>
      </c>
      <c r="Y21" s="261"/>
      <c r="Z21" s="261"/>
      <c r="AA21" s="261"/>
      <c r="AB21" s="261"/>
      <c r="AC21" s="261"/>
      <c r="AD21" s="261"/>
      <c r="AE21" s="261"/>
    </row>
    <row r="22" spans="9:31">
      <c r="I22" t="s">
        <v>76</v>
      </c>
      <c r="R22" s="237" t="s">
        <v>77</v>
      </c>
      <c r="T22" s="20" t="s">
        <v>78</v>
      </c>
      <c r="X22" s="261"/>
      <c r="Y22" s="261"/>
      <c r="Z22" s="261"/>
      <c r="AA22" s="261"/>
      <c r="AB22" s="261"/>
      <c r="AC22" s="261"/>
      <c r="AD22" s="261"/>
      <c r="AE22" s="261"/>
    </row>
    <row r="23" spans="9:31">
      <c r="R23" s="234" t="s">
        <v>79</v>
      </c>
      <c r="T23" s="217" t="s">
        <v>80</v>
      </c>
      <c r="U23" s="264" t="s">
        <v>81</v>
      </c>
      <c r="V23" s="264"/>
      <c r="W23" s="78"/>
      <c r="X23" s="261"/>
      <c r="Y23" s="261"/>
      <c r="Z23" s="261"/>
      <c r="AA23" s="261"/>
      <c r="AB23" s="261"/>
      <c r="AC23" s="261"/>
      <c r="AD23" s="261"/>
      <c r="AE23" s="261"/>
    </row>
    <row r="24" spans="9:31">
      <c r="U24" s="264"/>
      <c r="V24" s="264"/>
      <c r="W24" s="78"/>
      <c r="X24" s="261"/>
      <c r="Y24" s="261"/>
      <c r="Z24" s="261"/>
      <c r="AA24" s="261"/>
      <c r="AB24" s="261"/>
      <c r="AC24" s="261"/>
      <c r="AD24" s="261"/>
      <c r="AE24" s="261"/>
    </row>
    <row r="25" spans="9:31">
      <c r="J25" s="238" t="s">
        <v>82</v>
      </c>
      <c r="K25" s="238" t="s">
        <v>83</v>
      </c>
      <c r="L25" s="239" t="s">
        <v>84</v>
      </c>
      <c r="M25" s="238" t="s">
        <v>85</v>
      </c>
      <c r="N25" s="20"/>
      <c r="R25" s="20" t="s">
        <v>86</v>
      </c>
      <c r="T25" s="20" t="s">
        <v>87</v>
      </c>
      <c r="U25" s="264"/>
      <c r="V25" s="264"/>
      <c r="W25" s="78"/>
      <c r="X25" s="77" t="s">
        <v>88</v>
      </c>
      <c r="Y25" s="76"/>
      <c r="Z25" s="76"/>
      <c r="AA25" s="76"/>
      <c r="AB25" s="76"/>
      <c r="AC25" s="76"/>
    </row>
    <row r="26" spans="9:31">
      <c r="J26" s="217" t="s">
        <v>49</v>
      </c>
      <c r="K26" s="266" t="s">
        <v>89</v>
      </c>
      <c r="L26" s="270" t="s">
        <v>90</v>
      </c>
      <c r="M26" s="122" t="s">
        <v>91</v>
      </c>
      <c r="R26" s="234" t="s">
        <v>92</v>
      </c>
      <c r="T26" s="217" t="s">
        <v>93</v>
      </c>
      <c r="X26" s="261" t="s">
        <v>94</v>
      </c>
      <c r="Y26" s="261"/>
      <c r="Z26" s="261"/>
      <c r="AA26" s="261"/>
      <c r="AB26" s="261"/>
      <c r="AC26" s="261"/>
      <c r="AD26" s="261"/>
      <c r="AE26" s="261"/>
    </row>
    <row r="27" spans="9:31">
      <c r="J27" s="217" t="s">
        <v>53</v>
      </c>
      <c r="K27" s="266"/>
      <c r="L27" s="271"/>
      <c r="M27" s="267" t="s">
        <v>95</v>
      </c>
      <c r="R27" s="235" t="s">
        <v>96</v>
      </c>
      <c r="T27" s="217" t="s">
        <v>97</v>
      </c>
      <c r="X27" s="261"/>
      <c r="Y27" s="261"/>
      <c r="Z27" s="261"/>
      <c r="AA27" s="261"/>
      <c r="AB27" s="261"/>
      <c r="AC27" s="261"/>
      <c r="AD27" s="261"/>
      <c r="AE27" s="261"/>
    </row>
    <row r="28" spans="9:31">
      <c r="J28" s="217" t="s">
        <v>57</v>
      </c>
      <c r="K28" s="266"/>
      <c r="L28" s="271"/>
      <c r="M28" s="268"/>
      <c r="R28" s="235" t="s">
        <v>98</v>
      </c>
      <c r="T28" s="217" t="s">
        <v>99</v>
      </c>
      <c r="X28" s="77" t="s">
        <v>100</v>
      </c>
      <c r="Y28" s="75"/>
      <c r="Z28" s="75"/>
      <c r="AA28" s="75"/>
      <c r="AB28" s="75"/>
      <c r="AC28" s="75"/>
      <c r="AD28" s="75"/>
      <c r="AE28" s="75"/>
    </row>
    <row r="29" spans="9:31">
      <c r="J29" s="217" t="s">
        <v>60</v>
      </c>
      <c r="K29" s="266"/>
      <c r="L29" s="271"/>
      <c r="M29" s="268"/>
      <c r="R29" s="235" t="s">
        <v>101</v>
      </c>
      <c r="X29" t="s">
        <v>102</v>
      </c>
    </row>
    <row r="30" spans="9:31">
      <c r="J30" s="217" t="s">
        <v>64</v>
      </c>
      <c r="K30" s="266"/>
      <c r="L30" s="271"/>
      <c r="M30" s="268"/>
      <c r="R30" s="235" t="s">
        <v>103</v>
      </c>
      <c r="T30" s="20" t="s">
        <v>104</v>
      </c>
      <c r="X30" t="s">
        <v>105</v>
      </c>
    </row>
    <row r="31" spans="9:31">
      <c r="J31" s="217" t="s">
        <v>61</v>
      </c>
      <c r="K31" s="266"/>
      <c r="L31" s="272"/>
      <c r="M31" s="269"/>
      <c r="R31" s="235" t="s">
        <v>106</v>
      </c>
      <c r="T31" s="217" t="s">
        <v>107</v>
      </c>
      <c r="X31" t="s">
        <v>108</v>
      </c>
    </row>
    <row r="32" spans="9:31">
      <c r="J32" s="217" t="s">
        <v>71</v>
      </c>
      <c r="K32" s="266"/>
      <c r="L32" s="240" t="s">
        <v>109</v>
      </c>
      <c r="M32" s="122" t="s">
        <v>110</v>
      </c>
      <c r="T32" s="217" t="s">
        <v>96</v>
      </c>
      <c r="X32" t="s">
        <v>111</v>
      </c>
    </row>
    <row r="33" spans="10:27">
      <c r="J33" s="217" t="s">
        <v>74</v>
      </c>
      <c r="K33" s="266"/>
      <c r="L33" s="270" t="s">
        <v>90</v>
      </c>
      <c r="M33" s="267" t="s">
        <v>95</v>
      </c>
      <c r="T33" s="217" t="s">
        <v>98</v>
      </c>
      <c r="X33" t="s">
        <v>112</v>
      </c>
    </row>
    <row r="34" spans="10:27">
      <c r="J34" s="217" t="s">
        <v>77</v>
      </c>
      <c r="K34" s="266"/>
      <c r="L34" s="271"/>
      <c r="M34" s="268"/>
      <c r="T34" s="217" t="s">
        <v>113</v>
      </c>
      <c r="X34" s="20" t="s">
        <v>114</v>
      </c>
    </row>
    <row r="35" spans="10:27">
      <c r="J35" s="217" t="s">
        <v>79</v>
      </c>
      <c r="K35" s="266"/>
      <c r="L35" s="272"/>
      <c r="M35" s="268"/>
      <c r="T35" s="217" t="s">
        <v>115</v>
      </c>
      <c r="AA35" s="1"/>
    </row>
    <row r="36" spans="10:27">
      <c r="J36" s="217" t="s">
        <v>92</v>
      </c>
      <c r="K36" s="266" t="s">
        <v>116</v>
      </c>
      <c r="L36" s="241" t="s">
        <v>90</v>
      </c>
      <c r="M36" s="269"/>
      <c r="T36" s="217" t="s">
        <v>103</v>
      </c>
    </row>
    <row r="37" spans="10:27" ht="29">
      <c r="J37" s="217" t="s">
        <v>96</v>
      </c>
      <c r="K37" s="266"/>
      <c r="L37" s="240" t="s">
        <v>117</v>
      </c>
      <c r="M37" s="241" t="s">
        <v>118</v>
      </c>
      <c r="T37" s="217" t="s">
        <v>106</v>
      </c>
    </row>
    <row r="38" spans="10:27" ht="43.5">
      <c r="J38" s="217" t="s">
        <v>98</v>
      </c>
      <c r="K38" s="266"/>
      <c r="L38" s="241" t="s">
        <v>119</v>
      </c>
      <c r="M38" s="242" t="s">
        <v>110</v>
      </c>
      <c r="T38" s="217" t="s">
        <v>120</v>
      </c>
      <c r="AA38" s="1"/>
    </row>
    <row r="39" spans="10:27" ht="29">
      <c r="J39" s="217" t="s">
        <v>101</v>
      </c>
      <c r="K39" s="266"/>
      <c r="L39" s="241" t="s">
        <v>121</v>
      </c>
      <c r="M39" s="242" t="s">
        <v>110</v>
      </c>
      <c r="AA39" s="1"/>
    </row>
    <row r="40" spans="10:27" ht="29">
      <c r="J40" s="217" t="s">
        <v>103</v>
      </c>
      <c r="K40" s="266"/>
      <c r="L40" s="241" t="s">
        <v>121</v>
      </c>
      <c r="M40" s="242" t="s">
        <v>110</v>
      </c>
      <c r="T40" s="1"/>
    </row>
    <row r="41" spans="10:27" ht="29">
      <c r="J41" s="217" t="s">
        <v>106</v>
      </c>
      <c r="K41" s="266"/>
      <c r="L41" s="240" t="s">
        <v>90</v>
      </c>
      <c r="M41" s="241" t="s">
        <v>122</v>
      </c>
    </row>
    <row r="43" spans="10:27">
      <c r="AA43" s="1"/>
    </row>
    <row r="47" spans="10:27">
      <c r="AA47" s="1"/>
    </row>
    <row r="52" spans="22:27">
      <c r="AA52" s="1"/>
    </row>
    <row r="63" spans="22:27">
      <c r="V63" s="15"/>
      <c r="W63" s="15"/>
    </row>
    <row r="64" spans="22:27">
      <c r="V64" s="15"/>
      <c r="W64" s="15"/>
    </row>
    <row r="66" spans="24:24">
      <c r="X66" s="15"/>
    </row>
  </sheetData>
  <mergeCells count="12">
    <mergeCell ref="K36:K41"/>
    <mergeCell ref="M27:M31"/>
    <mergeCell ref="M33:M36"/>
    <mergeCell ref="L26:L31"/>
    <mergeCell ref="L33:L35"/>
    <mergeCell ref="X26:AE27"/>
    <mergeCell ref="I13:P14"/>
    <mergeCell ref="X2:AB2"/>
    <mergeCell ref="U23:V25"/>
    <mergeCell ref="X19:AD20"/>
    <mergeCell ref="X21:AE24"/>
    <mergeCell ref="K26:K3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117D6-A2DF-4AF0-A662-8CDB1BD62041}">
  <sheetPr>
    <pageSetUpPr fitToPage="1"/>
  </sheetPr>
  <dimension ref="A1:V373"/>
  <sheetViews>
    <sheetView showGridLines="0" showRowColHeaders="0" topLeftCell="A145" zoomScaleNormal="100" workbookViewId="0">
      <selection activeCell="H83" sqref="H83"/>
    </sheetView>
  </sheetViews>
  <sheetFormatPr defaultColWidth="0" defaultRowHeight="14.5" zeroHeight="1"/>
  <cols>
    <col min="1" max="1" width="6.453125" customWidth="1"/>
    <col min="2" max="3" width="0.7265625" customWidth="1"/>
    <col min="4" max="4" width="3.453125" customWidth="1"/>
    <col min="5" max="8" width="9.1796875" customWidth="1"/>
    <col min="9" max="9" width="14.453125" customWidth="1"/>
    <col min="10" max="10" width="11.7265625" customWidth="1"/>
    <col min="11" max="11" width="22" customWidth="1"/>
    <col min="12" max="12" width="11.7265625" customWidth="1"/>
    <col min="13" max="13" width="17.453125" customWidth="1"/>
    <col min="14" max="14" width="8" customWidth="1"/>
    <col min="15" max="16" width="9.1796875" customWidth="1"/>
    <col min="17" max="22" width="0" hidden="1" customWidth="1"/>
    <col min="23" max="16384" width="9.1796875" hidden="1"/>
  </cols>
  <sheetData>
    <row r="1" spans="2:22"/>
    <row r="2" spans="2:22"/>
    <row r="3" spans="2:22"/>
    <row r="4" spans="2:22"/>
    <row r="5" spans="2:22"/>
    <row r="6" spans="2:22"/>
    <row r="7" spans="2:22" ht="35.5">
      <c r="B7" s="3" t="s">
        <v>3</v>
      </c>
      <c r="C7" s="3"/>
    </row>
    <row r="8" spans="2:22" ht="25.5">
      <c r="C8" s="2" t="s">
        <v>997</v>
      </c>
    </row>
    <row r="9" spans="2:22" ht="17.25" customHeight="1">
      <c r="D9" s="2"/>
    </row>
    <row r="10" spans="2:22" ht="20">
      <c r="C10" s="4" t="s">
        <v>984</v>
      </c>
      <c r="D10" s="7"/>
      <c r="E10" s="7"/>
      <c r="F10" s="7"/>
      <c r="G10" s="7"/>
      <c r="H10" s="7"/>
      <c r="I10" s="7"/>
      <c r="J10" s="7"/>
      <c r="K10" s="7"/>
      <c r="L10" s="7"/>
      <c r="M10" s="7"/>
      <c r="N10" s="7"/>
      <c r="O10" s="7"/>
      <c r="P10" s="7"/>
      <c r="Q10" s="7"/>
      <c r="R10" s="7"/>
      <c r="S10" s="7"/>
      <c r="T10" s="7"/>
      <c r="U10" s="7"/>
      <c r="V10" s="7"/>
    </row>
    <row r="11" spans="2:22">
      <c r="D11" s="7"/>
      <c r="E11" s="7"/>
      <c r="F11" s="7"/>
      <c r="G11" s="7"/>
      <c r="H11" s="7"/>
      <c r="I11" s="7"/>
      <c r="J11" s="7"/>
      <c r="K11" s="7"/>
      <c r="L11" s="7"/>
      <c r="M11" s="7"/>
      <c r="N11" s="7"/>
      <c r="O11" s="7"/>
      <c r="P11" s="7"/>
      <c r="Q11" s="7"/>
      <c r="R11" s="7"/>
      <c r="S11" s="7"/>
      <c r="T11" s="7"/>
      <c r="U11" s="7"/>
      <c r="V11" s="7"/>
    </row>
    <row r="12" spans="2:22" ht="15" thickBot="1">
      <c r="D12" s="7"/>
      <c r="E12" s="7"/>
      <c r="F12" s="7"/>
      <c r="G12" s="7"/>
      <c r="H12" s="7"/>
      <c r="I12" s="7"/>
      <c r="J12" s="7"/>
      <c r="K12" s="7"/>
      <c r="L12" s="7"/>
      <c r="M12" s="7"/>
      <c r="N12" s="7"/>
      <c r="O12" s="7"/>
      <c r="P12" s="7"/>
      <c r="Q12" s="7"/>
      <c r="R12" s="7"/>
      <c r="S12" s="7"/>
      <c r="T12" s="7"/>
      <c r="U12" s="7"/>
      <c r="V12" s="7"/>
    </row>
    <row r="13" spans="2:22" ht="15" thickBot="1">
      <c r="D13" s="7" t="s">
        <v>998</v>
      </c>
      <c r="E13" s="7"/>
      <c r="F13" s="7"/>
      <c r="G13" s="7"/>
      <c r="H13" s="7"/>
      <c r="I13" s="312" t="s">
        <v>999</v>
      </c>
      <c r="J13" s="313"/>
      <c r="K13" s="313"/>
      <c r="L13" s="313"/>
      <c r="M13" s="7"/>
      <c r="N13" s="7"/>
      <c r="O13" s="7"/>
      <c r="P13" s="7"/>
      <c r="Q13" s="7"/>
      <c r="R13" s="7"/>
      <c r="S13" s="7"/>
      <c r="T13" s="7"/>
      <c r="U13" s="7"/>
      <c r="V13" s="7"/>
    </row>
    <row r="14" spans="2:22" ht="15" thickBot="1">
      <c r="D14" s="7" t="s">
        <v>1000</v>
      </c>
      <c r="E14" s="7"/>
      <c r="F14" s="7"/>
      <c r="G14" s="7"/>
      <c r="H14" s="7"/>
      <c r="I14" s="312" t="s">
        <v>1001</v>
      </c>
      <c r="J14" s="313"/>
      <c r="K14" s="313"/>
      <c r="L14" s="313"/>
      <c r="M14" s="7"/>
      <c r="N14" s="7"/>
      <c r="O14" s="7"/>
      <c r="P14" s="7"/>
      <c r="Q14" s="7"/>
      <c r="R14" s="7"/>
      <c r="S14" s="7"/>
      <c r="T14" s="7"/>
      <c r="U14" s="7"/>
      <c r="V14" s="7"/>
    </row>
    <row r="15" spans="2:22" ht="15" thickBot="1">
      <c r="D15" s="7" t="s">
        <v>1002</v>
      </c>
      <c r="E15" s="7"/>
      <c r="F15" s="7"/>
      <c r="G15" s="7"/>
      <c r="H15" s="7"/>
      <c r="I15" s="312">
        <v>64</v>
      </c>
      <c r="J15" s="313"/>
      <c r="K15" s="313"/>
      <c r="L15" s="313"/>
      <c r="M15" s="7"/>
      <c r="N15" s="7"/>
      <c r="O15" s="7"/>
      <c r="P15" s="7"/>
      <c r="Q15" s="7"/>
      <c r="R15" s="7"/>
      <c r="S15" s="7"/>
      <c r="T15" s="7"/>
      <c r="U15" s="7"/>
      <c r="V15" s="7"/>
    </row>
    <row r="16" spans="2:22" ht="15" thickBot="1">
      <c r="D16" s="7" t="s">
        <v>1003</v>
      </c>
      <c r="E16" s="7"/>
      <c r="F16" s="7"/>
      <c r="G16" s="7"/>
      <c r="H16" s="7"/>
      <c r="I16" s="312" t="s">
        <v>388</v>
      </c>
      <c r="J16" s="313"/>
      <c r="K16" s="313"/>
      <c r="L16" s="313"/>
      <c r="M16" s="7"/>
      <c r="N16" s="7"/>
      <c r="O16" s="7"/>
      <c r="P16" s="7"/>
      <c r="Q16" s="7"/>
      <c r="R16" s="7"/>
      <c r="S16" s="7"/>
      <c r="T16" s="7"/>
      <c r="U16" s="7"/>
      <c r="V16" s="7"/>
    </row>
    <row r="17" spans="3:22" ht="15" thickBot="1">
      <c r="D17" s="7" t="s">
        <v>1004</v>
      </c>
      <c r="E17" s="7"/>
      <c r="F17" s="7"/>
      <c r="G17" s="7"/>
      <c r="H17" s="7"/>
      <c r="I17" s="312">
        <v>1</v>
      </c>
      <c r="J17" s="313"/>
      <c r="K17" s="313"/>
      <c r="L17" s="313"/>
      <c r="M17" s="7"/>
      <c r="N17" s="7"/>
      <c r="O17" s="7"/>
      <c r="P17" s="7"/>
      <c r="Q17" s="7"/>
      <c r="R17" s="7"/>
      <c r="S17" s="7"/>
      <c r="T17" s="7"/>
      <c r="U17" s="7"/>
      <c r="V17" s="7"/>
    </row>
    <row r="18" spans="3:22" ht="15" thickBot="1">
      <c r="D18" s="7" t="s">
        <v>1005</v>
      </c>
      <c r="E18" s="7"/>
      <c r="F18" s="7"/>
      <c r="G18" s="7"/>
      <c r="H18" s="7"/>
      <c r="I18" s="312" t="s">
        <v>1006</v>
      </c>
      <c r="J18" s="313"/>
      <c r="K18" s="313"/>
      <c r="L18" s="313"/>
      <c r="M18" s="7"/>
      <c r="N18" s="7"/>
      <c r="O18" s="7"/>
      <c r="P18" s="7"/>
      <c r="Q18" s="7"/>
      <c r="R18" s="7"/>
      <c r="S18" s="7"/>
      <c r="T18" s="7"/>
      <c r="U18" s="7"/>
      <c r="V18" s="7"/>
    </row>
    <row r="19" spans="3:22" ht="15" thickBot="1">
      <c r="D19" s="7" t="s">
        <v>1007</v>
      </c>
      <c r="E19" s="7"/>
      <c r="F19" s="7"/>
      <c r="G19" s="7"/>
      <c r="H19" s="7"/>
      <c r="I19" s="312" t="s">
        <v>1008</v>
      </c>
      <c r="J19" s="313"/>
      <c r="K19" s="313"/>
      <c r="L19" s="313"/>
      <c r="M19" s="7"/>
      <c r="N19" s="7"/>
      <c r="O19" s="7"/>
      <c r="P19" s="7"/>
      <c r="Q19" s="7"/>
      <c r="R19" s="7"/>
      <c r="S19" s="7"/>
      <c r="T19" s="7"/>
      <c r="U19" s="7"/>
      <c r="V19" s="7"/>
    </row>
    <row r="20" spans="3:22" ht="15" thickBot="1">
      <c r="D20" s="7" t="s">
        <v>1009</v>
      </c>
      <c r="E20" s="7"/>
      <c r="F20" s="7"/>
      <c r="G20" s="7"/>
      <c r="H20" s="7"/>
      <c r="I20" s="312" t="s">
        <v>1010</v>
      </c>
      <c r="J20" s="313"/>
      <c r="K20" s="313"/>
      <c r="L20" s="313"/>
      <c r="M20" s="7"/>
      <c r="N20" s="7"/>
      <c r="O20" s="7"/>
      <c r="P20" s="7"/>
      <c r="Q20" s="7"/>
      <c r="R20" s="7"/>
      <c r="S20" s="7"/>
      <c r="T20" s="7"/>
      <c r="U20" s="7"/>
      <c r="V20" s="7"/>
    </row>
    <row r="21" spans="3:22">
      <c r="D21" s="7"/>
      <c r="E21" s="7"/>
      <c r="F21" s="7"/>
      <c r="G21" s="7"/>
      <c r="H21" s="7"/>
      <c r="I21" s="7"/>
      <c r="J21" s="7"/>
      <c r="K21" s="7"/>
      <c r="L21" s="7"/>
      <c r="M21" s="7"/>
      <c r="N21" s="7"/>
      <c r="O21" s="7"/>
      <c r="P21" s="7"/>
      <c r="Q21" s="7"/>
      <c r="R21" s="7"/>
      <c r="S21" s="7"/>
      <c r="T21" s="7"/>
      <c r="U21" s="7"/>
      <c r="V21" s="7"/>
    </row>
    <row r="22" spans="3:22">
      <c r="D22" s="7" t="s">
        <v>1011</v>
      </c>
      <c r="E22" s="7"/>
      <c r="F22" s="7"/>
      <c r="G22" s="7"/>
      <c r="H22" s="7"/>
      <c r="I22" s="7"/>
      <c r="J22" s="7"/>
      <c r="K22" s="7"/>
      <c r="L22" s="7"/>
      <c r="M22" s="7"/>
      <c r="N22" s="7"/>
      <c r="O22" s="7"/>
      <c r="P22" s="7"/>
      <c r="Q22" s="7"/>
      <c r="R22" s="7"/>
      <c r="S22" s="7"/>
      <c r="T22" s="7"/>
      <c r="U22" s="7"/>
      <c r="V22" s="7"/>
    </row>
    <row r="23" spans="3:22" ht="6.65" customHeight="1">
      <c r="D23" s="7"/>
      <c r="E23" s="7"/>
      <c r="F23" s="7"/>
      <c r="G23" s="7"/>
      <c r="H23" s="7"/>
      <c r="I23" s="7"/>
      <c r="J23" s="7"/>
      <c r="K23" s="7"/>
      <c r="L23" s="7"/>
      <c r="M23" s="7"/>
      <c r="N23" s="7"/>
      <c r="O23" s="7"/>
      <c r="P23" s="7"/>
      <c r="Q23" s="7"/>
      <c r="R23" s="7"/>
      <c r="S23" s="7"/>
      <c r="T23" s="7"/>
      <c r="U23" s="7"/>
      <c r="V23" s="7"/>
    </row>
    <row r="24" spans="3:22">
      <c r="D24" s="7"/>
      <c r="E24" s="7" t="s">
        <v>1012</v>
      </c>
      <c r="F24" s="7"/>
      <c r="G24" s="7"/>
      <c r="H24" s="7"/>
      <c r="I24" s="7"/>
      <c r="J24" s="7"/>
      <c r="K24" s="7"/>
      <c r="L24" s="7"/>
      <c r="M24" s="7"/>
      <c r="N24" s="7"/>
      <c r="O24" s="7"/>
      <c r="P24" s="7"/>
      <c r="Q24" s="7"/>
      <c r="R24" s="7"/>
      <c r="S24" s="7"/>
      <c r="T24" s="7"/>
      <c r="U24" s="7"/>
      <c r="V24" s="7"/>
    </row>
    <row r="25" spans="3:22">
      <c r="D25" s="7"/>
      <c r="E25" s="7" t="s">
        <v>1013</v>
      </c>
      <c r="F25" s="7"/>
      <c r="G25" s="7"/>
      <c r="H25" s="7"/>
      <c r="I25" s="7"/>
      <c r="J25" s="7"/>
      <c r="K25" s="7"/>
      <c r="L25" s="7"/>
      <c r="M25" s="7"/>
      <c r="N25" s="7"/>
      <c r="O25" s="7"/>
      <c r="P25" s="7"/>
      <c r="Q25" s="7"/>
      <c r="R25" s="7"/>
      <c r="S25" s="7"/>
      <c r="T25" s="7"/>
      <c r="U25" s="7"/>
      <c r="V25" s="7"/>
    </row>
    <row r="26" spans="3:22">
      <c r="D26" s="7"/>
      <c r="E26" s="7" t="s">
        <v>1014</v>
      </c>
      <c r="F26" s="7"/>
      <c r="G26" s="7"/>
      <c r="H26" s="7"/>
      <c r="I26" s="7"/>
      <c r="J26" s="7"/>
      <c r="K26" s="7"/>
      <c r="L26" s="7"/>
      <c r="M26" s="7"/>
      <c r="N26" s="7"/>
      <c r="O26" s="7"/>
      <c r="P26" s="7"/>
      <c r="Q26" s="7"/>
      <c r="R26" s="7"/>
      <c r="S26" s="7"/>
      <c r="T26" s="7"/>
      <c r="U26" s="7"/>
      <c r="V26" s="7"/>
    </row>
    <row r="27" spans="3:22">
      <c r="D27" s="7"/>
      <c r="E27" s="7" t="s">
        <v>1015</v>
      </c>
      <c r="F27" s="7"/>
      <c r="G27" s="7"/>
      <c r="H27" s="7"/>
      <c r="I27" s="7"/>
      <c r="J27" s="7"/>
      <c r="K27" s="7"/>
      <c r="L27" s="7"/>
      <c r="M27" s="7"/>
      <c r="N27" s="7"/>
      <c r="O27" s="7"/>
      <c r="P27" s="7"/>
      <c r="Q27" s="7"/>
      <c r="R27" s="7"/>
      <c r="S27" s="7"/>
      <c r="T27" s="7"/>
      <c r="U27" s="7"/>
      <c r="V27" s="7"/>
    </row>
    <row r="28" spans="3:22">
      <c r="D28" s="7"/>
      <c r="E28" s="7"/>
      <c r="F28" s="7"/>
      <c r="G28" s="7"/>
      <c r="H28" s="7"/>
      <c r="I28" s="7"/>
      <c r="J28" s="7"/>
      <c r="K28" s="7"/>
      <c r="L28" s="7"/>
      <c r="M28" s="7"/>
      <c r="N28" s="7"/>
      <c r="O28" s="7"/>
      <c r="P28" s="7"/>
      <c r="Q28" s="7"/>
      <c r="R28" s="7"/>
      <c r="S28" s="7"/>
      <c r="T28" s="7"/>
      <c r="U28" s="7"/>
      <c r="V28" s="7"/>
    </row>
    <row r="29" spans="3:22">
      <c r="D29" s="7"/>
      <c r="E29" s="7"/>
      <c r="F29" s="7"/>
      <c r="G29" s="7"/>
      <c r="H29" s="7"/>
      <c r="I29" s="7"/>
      <c r="J29" s="7"/>
      <c r="K29" s="7"/>
      <c r="L29" s="7"/>
      <c r="M29" s="7"/>
      <c r="N29" s="7"/>
      <c r="O29" s="7"/>
      <c r="P29" s="7"/>
      <c r="Q29" s="7"/>
      <c r="R29" s="7"/>
      <c r="S29" s="7"/>
      <c r="T29" s="7"/>
      <c r="U29" s="7"/>
      <c r="V29" s="7"/>
    </row>
    <row r="30" spans="3:22" ht="20">
      <c r="C30" s="4" t="s">
        <v>316</v>
      </c>
      <c r="D30" s="7"/>
      <c r="E30" s="7"/>
      <c r="F30" s="7"/>
      <c r="G30" s="7"/>
      <c r="H30" s="7"/>
      <c r="I30" s="7"/>
      <c r="J30" s="7"/>
      <c r="K30" s="7"/>
      <c r="L30" s="7"/>
      <c r="M30" s="7"/>
      <c r="N30" s="7"/>
      <c r="O30" s="7"/>
      <c r="P30" s="7"/>
      <c r="Q30" s="7"/>
      <c r="R30" s="7"/>
      <c r="S30" s="7"/>
      <c r="T30" s="7"/>
      <c r="U30" s="7"/>
      <c r="V30" s="7"/>
    </row>
    <row r="31" spans="3:22" ht="8.25" customHeight="1">
      <c r="C31" s="4"/>
      <c r="D31" s="7"/>
      <c r="E31" s="7"/>
      <c r="F31" s="7"/>
      <c r="G31" s="7"/>
      <c r="H31" s="7"/>
      <c r="I31" s="7"/>
      <c r="J31" s="7"/>
      <c r="K31" s="7"/>
      <c r="L31" s="7"/>
      <c r="M31" s="7"/>
      <c r="N31" s="7"/>
      <c r="O31" s="7"/>
      <c r="P31" s="7"/>
      <c r="Q31" s="7"/>
      <c r="R31" s="7"/>
      <c r="S31" s="7"/>
      <c r="T31" s="7"/>
      <c r="U31" s="7"/>
      <c r="V31" s="7"/>
    </row>
    <row r="32" spans="3:22" ht="15.5">
      <c r="C32" s="5"/>
      <c r="D32" s="7"/>
      <c r="E32" s="7"/>
      <c r="F32" s="7"/>
      <c r="G32" s="7"/>
      <c r="H32" s="7"/>
      <c r="I32" s="7"/>
      <c r="J32" s="7"/>
      <c r="K32" s="7"/>
      <c r="L32" s="7"/>
      <c r="M32" s="7"/>
      <c r="N32" s="7"/>
      <c r="O32" s="7"/>
      <c r="P32" s="7"/>
      <c r="Q32" s="7"/>
      <c r="R32" s="7"/>
      <c r="S32" s="7"/>
      <c r="T32" s="7"/>
      <c r="U32" s="7"/>
      <c r="V32" s="7"/>
    </row>
    <row r="33" spans="4:22">
      <c r="D33" s="7" t="s">
        <v>1016</v>
      </c>
      <c r="E33" s="7"/>
      <c r="F33" s="7"/>
      <c r="G33" s="7"/>
      <c r="H33" s="7"/>
      <c r="I33" s="7"/>
      <c r="J33" s="7"/>
      <c r="K33" s="7"/>
      <c r="L33" s="7"/>
      <c r="M33" s="7"/>
      <c r="N33" s="7"/>
      <c r="O33" s="7"/>
      <c r="P33" s="7"/>
      <c r="Q33" s="7"/>
      <c r="R33" s="7"/>
      <c r="S33" s="7"/>
      <c r="T33" s="7"/>
      <c r="U33" s="7"/>
      <c r="V33" s="7"/>
    </row>
    <row r="34" spans="4:22">
      <c r="D34" s="7" t="s">
        <v>1017</v>
      </c>
      <c r="E34" s="7"/>
      <c r="F34" s="7"/>
      <c r="G34" s="7"/>
      <c r="H34" s="7"/>
      <c r="I34" s="7"/>
      <c r="J34" s="7"/>
      <c r="K34" s="7"/>
      <c r="L34" s="7"/>
      <c r="M34" s="7"/>
      <c r="N34" s="7"/>
      <c r="O34" s="7"/>
      <c r="P34" s="7"/>
      <c r="Q34" s="7"/>
      <c r="R34" s="7"/>
      <c r="S34" s="7"/>
      <c r="T34" s="7"/>
      <c r="U34" s="7"/>
      <c r="V34" s="7"/>
    </row>
    <row r="35" spans="4:22">
      <c r="D35" s="7" t="s">
        <v>1018</v>
      </c>
      <c r="E35" s="7"/>
      <c r="F35" s="7"/>
      <c r="G35" s="7"/>
      <c r="H35" s="7"/>
      <c r="I35" s="7"/>
      <c r="J35" s="7"/>
      <c r="K35" s="7"/>
      <c r="L35" s="7"/>
      <c r="M35" s="7"/>
      <c r="N35" s="7"/>
      <c r="O35" s="7"/>
      <c r="P35" s="7"/>
      <c r="Q35" s="7"/>
      <c r="R35" s="7"/>
      <c r="S35" s="7"/>
      <c r="T35" s="7"/>
      <c r="U35" s="7"/>
      <c r="V35" s="7"/>
    </row>
    <row r="36" spans="4:22">
      <c r="D36" s="7"/>
      <c r="E36" s="7"/>
      <c r="F36" s="7"/>
      <c r="G36" s="7"/>
      <c r="H36" s="7"/>
      <c r="I36" s="7"/>
      <c r="J36" s="7"/>
      <c r="K36" s="7"/>
      <c r="L36" s="7"/>
      <c r="M36" s="7"/>
      <c r="N36" s="7"/>
      <c r="O36" s="7"/>
      <c r="P36" s="7"/>
      <c r="Q36" s="7"/>
      <c r="R36" s="7"/>
      <c r="S36" s="7"/>
      <c r="T36" s="7"/>
      <c r="U36" s="7"/>
      <c r="V36" s="7"/>
    </row>
    <row r="37" spans="4:22">
      <c r="D37" s="7" t="s">
        <v>1019</v>
      </c>
      <c r="E37" s="7" t="s">
        <v>1020</v>
      </c>
      <c r="F37" s="7"/>
      <c r="G37" s="322" t="s">
        <v>1021</v>
      </c>
      <c r="H37" s="322"/>
      <c r="I37" s="322"/>
      <c r="J37" s="322"/>
      <c r="K37" s="7"/>
      <c r="L37" s="7"/>
      <c r="M37" s="7"/>
      <c r="N37" s="7"/>
      <c r="O37" s="7"/>
      <c r="P37" s="7"/>
      <c r="Q37" s="7"/>
      <c r="R37" s="7"/>
      <c r="S37" s="7"/>
      <c r="T37" s="7"/>
      <c r="U37" s="7"/>
      <c r="V37" s="7"/>
    </row>
    <row r="38" spans="4:22">
      <c r="D38" s="7" t="s">
        <v>1022</v>
      </c>
      <c r="E38" s="7" t="s">
        <v>669</v>
      </c>
      <c r="F38" s="7"/>
      <c r="G38" s="322" t="s">
        <v>1023</v>
      </c>
      <c r="H38" s="322"/>
      <c r="I38" s="322"/>
      <c r="J38" s="322"/>
      <c r="K38" s="7"/>
      <c r="L38" s="7"/>
      <c r="M38" s="7"/>
      <c r="N38" s="7"/>
      <c r="O38" s="7"/>
      <c r="P38" s="7"/>
      <c r="Q38" s="7"/>
      <c r="R38" s="7"/>
      <c r="S38" s="7"/>
      <c r="T38" s="7"/>
      <c r="U38" s="7"/>
      <c r="V38" s="7"/>
    </row>
    <row r="39" spans="4:22">
      <c r="D39" s="7" t="s">
        <v>1024</v>
      </c>
      <c r="E39" s="7" t="s">
        <v>670</v>
      </c>
      <c r="F39" s="7"/>
      <c r="G39" s="322" t="s">
        <v>1025</v>
      </c>
      <c r="H39" s="322"/>
      <c r="I39" s="322"/>
      <c r="J39" s="322"/>
      <c r="K39" s="7"/>
      <c r="L39" s="7"/>
      <c r="M39" s="7"/>
      <c r="N39" s="7"/>
      <c r="O39" s="7"/>
      <c r="P39" s="7"/>
      <c r="Q39" s="7"/>
      <c r="R39" s="7"/>
      <c r="S39" s="7"/>
      <c r="T39" s="7"/>
      <c r="U39" s="7"/>
      <c r="V39" s="7"/>
    </row>
    <row r="40" spans="4:22">
      <c r="D40" s="7" t="s">
        <v>1026</v>
      </c>
      <c r="E40" s="7" t="s">
        <v>671</v>
      </c>
      <c r="F40" s="7"/>
      <c r="G40" s="322" t="s">
        <v>1027</v>
      </c>
      <c r="H40" s="322"/>
      <c r="I40" s="322"/>
      <c r="J40" s="322"/>
      <c r="K40" s="7"/>
      <c r="L40" s="7"/>
      <c r="M40" s="7"/>
      <c r="N40" s="7"/>
      <c r="O40" s="7"/>
      <c r="P40" s="7"/>
      <c r="Q40" s="7"/>
      <c r="R40" s="7"/>
      <c r="S40" s="7"/>
      <c r="T40" s="7"/>
      <c r="U40" s="7"/>
      <c r="V40" s="7"/>
    </row>
    <row r="41" spans="4:22">
      <c r="D41" s="7"/>
      <c r="E41" s="7"/>
      <c r="F41" s="7"/>
      <c r="G41" s="12"/>
      <c r="H41" s="12"/>
      <c r="I41" s="12"/>
      <c r="J41" s="12"/>
      <c r="K41" s="7"/>
      <c r="L41" s="7"/>
      <c r="M41" s="7"/>
      <c r="N41" s="7"/>
      <c r="O41" s="7"/>
      <c r="P41" s="7"/>
      <c r="Q41" s="7"/>
      <c r="R41" s="7"/>
      <c r="S41" s="7"/>
      <c r="T41" s="7"/>
      <c r="U41" s="7"/>
      <c r="V41" s="7"/>
    </row>
    <row r="42" spans="4:22">
      <c r="D42" s="7" t="s">
        <v>1028</v>
      </c>
      <c r="E42" s="7"/>
      <c r="F42" s="7"/>
      <c r="G42" s="7"/>
      <c r="H42" s="7"/>
      <c r="I42" s="7"/>
      <c r="J42" s="7"/>
      <c r="K42" s="7"/>
      <c r="L42" s="7"/>
      <c r="M42" s="7"/>
      <c r="N42" s="7"/>
      <c r="O42" s="7"/>
      <c r="P42" s="7"/>
      <c r="Q42" s="7"/>
      <c r="R42" s="7"/>
      <c r="S42" s="7"/>
      <c r="T42" s="7"/>
      <c r="U42" s="7"/>
      <c r="V42" s="7"/>
    </row>
    <row r="43" spans="4:22">
      <c r="D43" s="7"/>
      <c r="E43" s="7"/>
      <c r="F43" s="7"/>
      <c r="G43" s="7"/>
      <c r="H43" s="7"/>
      <c r="I43" s="7"/>
      <c r="J43" s="7"/>
      <c r="K43" s="7"/>
      <c r="L43" s="7"/>
      <c r="M43" s="7"/>
      <c r="N43" s="7"/>
      <c r="O43" s="7"/>
      <c r="P43" s="7"/>
      <c r="Q43" s="7"/>
      <c r="R43" s="7"/>
      <c r="S43" s="7"/>
      <c r="T43" s="7"/>
      <c r="U43" s="7"/>
      <c r="V43" s="7"/>
    </row>
    <row r="44" spans="4:22" ht="15" thickBot="1">
      <c r="D44" s="7"/>
      <c r="E44" s="7"/>
      <c r="F44" s="7"/>
      <c r="G44" s="7"/>
      <c r="H44" s="7"/>
      <c r="I44" s="7"/>
      <c r="J44" s="10" t="s">
        <v>1029</v>
      </c>
      <c r="K44" s="7"/>
      <c r="L44" s="229" t="s">
        <v>968</v>
      </c>
      <c r="M44" s="64" t="s">
        <v>1030</v>
      </c>
      <c r="N44" s="18"/>
      <c r="O44" s="7"/>
      <c r="P44" s="7"/>
      <c r="Q44" s="7"/>
      <c r="R44" s="7"/>
      <c r="S44" s="7"/>
      <c r="T44" s="7"/>
      <c r="U44" s="7"/>
      <c r="V44" s="7"/>
    </row>
    <row r="45" spans="4:22" ht="15" thickBot="1">
      <c r="D45" s="7"/>
      <c r="E45" s="7" t="s">
        <v>1031</v>
      </c>
      <c r="F45" s="7"/>
      <c r="G45" s="7"/>
      <c r="H45" s="7"/>
      <c r="I45" s="7"/>
      <c r="J45" s="226">
        <v>10</v>
      </c>
      <c r="K45" s="11" t="s">
        <v>1032</v>
      </c>
      <c r="L45" s="226">
        <v>8</v>
      </c>
      <c r="M45" s="228">
        <v>2</v>
      </c>
      <c r="N45" s="49"/>
      <c r="O45" s="46"/>
      <c r="P45" s="119"/>
      <c r="Q45" s="7"/>
      <c r="R45" s="7"/>
      <c r="S45" s="7"/>
      <c r="T45" s="7"/>
      <c r="U45" s="7"/>
      <c r="V45" s="7"/>
    </row>
    <row r="46" spans="4:22" ht="15" thickBot="1">
      <c r="D46" s="7"/>
      <c r="E46" s="7" t="s">
        <v>1033</v>
      </c>
      <c r="F46" s="7"/>
      <c r="G46" s="7"/>
      <c r="H46" s="7"/>
      <c r="I46" s="7"/>
      <c r="J46" s="226">
        <v>20</v>
      </c>
      <c r="K46" s="11" t="s">
        <v>1032</v>
      </c>
      <c r="L46" s="226">
        <v>35</v>
      </c>
      <c r="M46" s="228" t="s">
        <v>746</v>
      </c>
      <c r="N46" s="12"/>
      <c r="O46" s="7"/>
      <c r="P46" s="7"/>
      <c r="Q46" s="7"/>
      <c r="R46" s="7"/>
      <c r="S46" s="7"/>
      <c r="T46" s="7"/>
      <c r="U46" s="7"/>
      <c r="V46" s="7"/>
    </row>
    <row r="47" spans="4:22" ht="15" thickBot="1">
      <c r="D47" s="7"/>
      <c r="E47" s="7" t="s">
        <v>1034</v>
      </c>
      <c r="F47" s="7"/>
      <c r="G47" s="7"/>
      <c r="H47" s="7"/>
      <c r="I47" s="7"/>
      <c r="J47" s="226">
        <v>5</v>
      </c>
      <c r="K47" s="11" t="s">
        <v>1032</v>
      </c>
      <c r="L47" s="226">
        <v>250</v>
      </c>
      <c r="M47" s="228" t="s">
        <v>722</v>
      </c>
      <c r="N47" s="12"/>
      <c r="O47" s="7"/>
      <c r="P47" s="7"/>
      <c r="Q47" s="7"/>
      <c r="R47" s="7"/>
      <c r="S47" s="7"/>
      <c r="T47" s="7"/>
      <c r="U47" s="7"/>
      <c r="V47" s="7"/>
    </row>
    <row r="48" spans="4:22" ht="15" thickBot="1">
      <c r="D48" s="7"/>
      <c r="E48" s="7" t="s">
        <v>1035</v>
      </c>
      <c r="F48" s="7"/>
      <c r="G48" s="7"/>
      <c r="H48" s="7"/>
      <c r="I48" s="7"/>
      <c r="J48" s="226">
        <v>3</v>
      </c>
      <c r="K48" s="11" t="s">
        <v>1032</v>
      </c>
      <c r="L48" s="226">
        <v>2500</v>
      </c>
      <c r="M48" s="228" t="s">
        <v>766</v>
      </c>
      <c r="N48" s="12"/>
      <c r="O48" s="7"/>
      <c r="P48" s="7"/>
      <c r="Q48" s="7"/>
      <c r="R48" s="7"/>
      <c r="S48" s="7"/>
      <c r="T48" s="7"/>
      <c r="U48" s="7"/>
      <c r="V48" s="7"/>
    </row>
    <row r="49" spans="2:22" ht="15" thickBot="1">
      <c r="D49" s="7"/>
      <c r="E49" s="7" t="s">
        <v>1036</v>
      </c>
      <c r="F49" s="7"/>
      <c r="G49" s="7"/>
      <c r="H49" s="7"/>
      <c r="I49" s="7"/>
      <c r="J49" s="226">
        <v>0</v>
      </c>
      <c r="K49" s="11" t="s">
        <v>1032</v>
      </c>
      <c r="L49" s="226">
        <v>0</v>
      </c>
      <c r="M49" s="50" t="s">
        <v>1037</v>
      </c>
      <c r="N49" s="12"/>
      <c r="O49" s="7"/>
      <c r="P49" s="7"/>
      <c r="Q49" s="7"/>
      <c r="R49" s="7"/>
      <c r="S49" s="7"/>
      <c r="T49" s="7"/>
      <c r="U49" s="7"/>
      <c r="V49" s="7"/>
    </row>
    <row r="50" spans="2:22">
      <c r="D50" s="7"/>
      <c r="E50" s="7"/>
      <c r="F50" s="7"/>
      <c r="G50" s="7"/>
      <c r="H50" s="7"/>
      <c r="I50" s="7"/>
      <c r="J50" s="7"/>
      <c r="K50" s="9"/>
      <c r="L50" s="7"/>
      <c r="M50" s="7"/>
      <c r="N50" s="7"/>
      <c r="O50" s="7"/>
      <c r="P50" s="7"/>
      <c r="Q50" s="7"/>
      <c r="R50" s="7"/>
      <c r="S50" s="7"/>
      <c r="T50" s="7"/>
      <c r="U50" s="7"/>
      <c r="V50" s="7"/>
    </row>
    <row r="51" spans="2:22" ht="15" thickBot="1">
      <c r="D51" s="7"/>
      <c r="E51" s="7"/>
      <c r="F51" s="7"/>
      <c r="G51" s="7"/>
      <c r="H51" s="7"/>
      <c r="I51" s="7"/>
      <c r="J51" s="10" t="s">
        <v>1029</v>
      </c>
      <c r="K51" s="7"/>
      <c r="L51" s="7"/>
      <c r="M51" s="7"/>
      <c r="N51" s="7"/>
      <c r="O51" s="7"/>
      <c r="P51" s="7"/>
      <c r="Q51" s="7"/>
      <c r="R51" s="7"/>
      <c r="S51" s="7"/>
      <c r="T51" s="7"/>
      <c r="U51" s="7"/>
      <c r="V51" s="7"/>
    </row>
    <row r="52" spans="2:22" ht="15" thickBot="1">
      <c r="D52" s="7" t="s">
        <v>1038</v>
      </c>
      <c r="E52" s="7" t="s">
        <v>1039</v>
      </c>
      <c r="F52" s="7"/>
      <c r="G52" s="7"/>
      <c r="H52" s="7"/>
      <c r="I52" s="7"/>
      <c r="J52" s="226">
        <v>2.4</v>
      </c>
      <c r="K52" s="227" t="s">
        <v>968</v>
      </c>
      <c r="L52" s="7"/>
      <c r="M52" s="7"/>
      <c r="N52" s="7"/>
      <c r="O52" s="7"/>
      <c r="P52" s="7"/>
      <c r="Q52" s="7"/>
      <c r="R52" s="7"/>
      <c r="S52" s="7"/>
      <c r="T52" s="7"/>
      <c r="U52" s="7"/>
      <c r="V52" s="7"/>
    </row>
    <row r="53" spans="2:22" ht="15" thickBot="1">
      <c r="D53" s="7"/>
      <c r="E53" s="7" t="s">
        <v>1040</v>
      </c>
      <c r="F53" s="7"/>
      <c r="G53" s="7"/>
      <c r="H53" s="7"/>
      <c r="I53" s="7"/>
      <c r="J53" s="226" t="s">
        <v>717</v>
      </c>
      <c r="K53" s="19"/>
      <c r="L53" s="7"/>
      <c r="M53" s="7"/>
      <c r="N53" s="7"/>
      <c r="O53" s="7"/>
      <c r="P53" s="7"/>
      <c r="Q53" s="7"/>
      <c r="R53" s="7"/>
      <c r="S53" s="7"/>
      <c r="T53" s="7"/>
      <c r="U53" s="7"/>
      <c r="V53" s="7"/>
    </row>
    <row r="54" spans="2:22">
      <c r="D54" s="7"/>
      <c r="E54" s="7"/>
      <c r="F54" s="7"/>
      <c r="G54" s="7"/>
      <c r="H54" s="7"/>
      <c r="I54" s="7"/>
      <c r="J54" s="7"/>
      <c r="K54" s="7"/>
      <c r="L54" s="7"/>
      <c r="M54" s="7"/>
      <c r="N54" s="7"/>
      <c r="O54" s="7"/>
      <c r="P54" s="7"/>
      <c r="Q54" s="7"/>
      <c r="R54" s="7"/>
      <c r="S54" s="7"/>
      <c r="T54" s="7"/>
      <c r="U54" s="7"/>
      <c r="V54" s="7"/>
    </row>
    <row r="55" spans="2:22" ht="15" thickBot="1">
      <c r="D55" s="7"/>
      <c r="E55" s="7"/>
      <c r="F55" s="7"/>
      <c r="G55" s="7"/>
      <c r="H55" s="7"/>
      <c r="I55" s="7"/>
      <c r="J55" s="10" t="s">
        <v>1029</v>
      </c>
      <c r="L55" s="7"/>
      <c r="M55" s="7"/>
      <c r="N55" s="7"/>
      <c r="O55" s="7"/>
      <c r="P55" s="7"/>
      <c r="Q55" s="7"/>
      <c r="R55" s="7"/>
      <c r="S55" s="7"/>
      <c r="T55" s="7"/>
      <c r="U55" s="7"/>
      <c r="V55" s="7"/>
    </row>
    <row r="56" spans="2:22" ht="15" thickBot="1">
      <c r="D56" s="7" t="s">
        <v>1041</v>
      </c>
      <c r="E56" s="7" t="s">
        <v>1042</v>
      </c>
      <c r="F56" s="7"/>
      <c r="G56" s="7"/>
      <c r="H56" s="7"/>
      <c r="I56" s="7"/>
      <c r="J56" s="226"/>
      <c r="K56" s="19" t="s">
        <v>1043</v>
      </c>
      <c r="L56" s="7"/>
      <c r="M56" s="7"/>
      <c r="N56" s="7"/>
      <c r="O56" s="7"/>
      <c r="P56" s="7"/>
      <c r="Q56" s="7"/>
      <c r="R56" s="7"/>
      <c r="S56" s="7"/>
      <c r="T56" s="7"/>
      <c r="U56" s="7"/>
      <c r="V56" s="7"/>
    </row>
    <row r="57" spans="2:22" ht="15" thickBot="1">
      <c r="D57" s="7"/>
      <c r="E57" s="7" t="s">
        <v>1044</v>
      </c>
      <c r="F57" s="7"/>
      <c r="G57" s="7"/>
      <c r="H57" s="7"/>
      <c r="I57" s="7"/>
      <c r="J57" s="226"/>
      <c r="K57" s="227" t="s">
        <v>968</v>
      </c>
      <c r="L57" s="7"/>
      <c r="M57" s="7"/>
      <c r="N57" s="7"/>
      <c r="O57" s="7"/>
      <c r="P57" s="7"/>
      <c r="Q57" s="7"/>
      <c r="R57" s="7"/>
      <c r="S57" s="7"/>
      <c r="T57" s="7"/>
      <c r="U57" s="7"/>
      <c r="V57" s="7"/>
    </row>
    <row r="58" spans="2:22">
      <c r="D58" s="7"/>
      <c r="E58" s="7"/>
      <c r="F58" s="7"/>
      <c r="G58" s="7"/>
      <c r="H58" s="7"/>
      <c r="I58" s="7"/>
      <c r="J58" s="7"/>
      <c r="K58" s="7"/>
      <c r="L58" s="7"/>
      <c r="M58" s="7"/>
      <c r="N58" s="7"/>
      <c r="O58" s="7"/>
      <c r="P58" s="7"/>
      <c r="Q58" s="7"/>
      <c r="R58" s="7"/>
      <c r="S58" s="7"/>
      <c r="T58" s="7"/>
      <c r="U58" s="7"/>
      <c r="V58" s="7"/>
    </row>
    <row r="59" spans="2:22">
      <c r="D59" s="7"/>
      <c r="E59" s="7"/>
      <c r="F59" s="7"/>
      <c r="G59" s="7"/>
      <c r="H59" s="7"/>
      <c r="I59" s="7"/>
      <c r="J59" s="7"/>
      <c r="K59" s="7"/>
      <c r="L59" s="7"/>
      <c r="M59" s="7"/>
      <c r="N59" s="7"/>
      <c r="O59" s="7"/>
      <c r="P59" s="7"/>
      <c r="Q59" s="7"/>
      <c r="R59" s="7"/>
      <c r="S59" s="7"/>
      <c r="T59" s="7"/>
      <c r="U59" s="7"/>
      <c r="V59" s="7"/>
    </row>
    <row r="60" spans="2:22" ht="20.5">
      <c r="B60" s="6"/>
      <c r="C60" s="4" t="s">
        <v>377</v>
      </c>
      <c r="D60" s="7"/>
      <c r="E60" s="7"/>
      <c r="F60" s="7"/>
      <c r="G60" s="7"/>
      <c r="H60" s="7"/>
      <c r="I60" s="7"/>
      <c r="J60" s="7"/>
      <c r="K60" s="7"/>
      <c r="L60" s="7"/>
      <c r="M60" s="7"/>
      <c r="N60" s="7"/>
      <c r="O60" s="7"/>
      <c r="P60" s="7"/>
      <c r="Q60" s="7"/>
      <c r="R60" s="7"/>
      <c r="S60" s="7"/>
      <c r="T60" s="7"/>
      <c r="U60" s="7"/>
      <c r="V60" s="7"/>
    </row>
    <row r="61" spans="2:22">
      <c r="D61" s="7"/>
      <c r="E61" s="7"/>
      <c r="F61" s="7"/>
      <c r="G61" s="7"/>
      <c r="H61" s="7"/>
      <c r="I61" s="7"/>
      <c r="J61" s="7"/>
      <c r="K61" s="7"/>
      <c r="L61" s="7"/>
      <c r="M61" s="7"/>
      <c r="N61" s="7"/>
      <c r="O61" s="7"/>
      <c r="P61" s="7"/>
      <c r="Q61" s="7"/>
      <c r="R61" s="7"/>
      <c r="S61" s="7"/>
      <c r="T61" s="7"/>
      <c r="U61" s="7"/>
      <c r="V61" s="7"/>
    </row>
    <row r="62" spans="2:22" ht="15" thickBot="1">
      <c r="D62" s="7"/>
      <c r="E62" s="7"/>
      <c r="F62" s="7"/>
      <c r="G62" s="7"/>
      <c r="H62" s="7"/>
      <c r="I62" s="7"/>
      <c r="J62" s="10" t="s">
        <v>1029</v>
      </c>
      <c r="K62" s="7"/>
      <c r="L62" s="7"/>
      <c r="M62" s="7"/>
      <c r="N62" s="7"/>
      <c r="O62" s="7"/>
      <c r="P62" s="7"/>
      <c r="Q62" s="7"/>
      <c r="R62" s="7"/>
      <c r="S62" s="7"/>
      <c r="T62" s="7"/>
      <c r="U62" s="7"/>
      <c r="V62" s="7"/>
    </row>
    <row r="63" spans="2:22" ht="15" thickBot="1">
      <c r="D63" s="7" t="s">
        <v>774</v>
      </c>
      <c r="E63" s="7"/>
      <c r="F63" s="7"/>
      <c r="G63" s="7"/>
      <c r="H63" s="7"/>
      <c r="I63" s="7"/>
      <c r="J63" s="226">
        <v>4</v>
      </c>
      <c r="K63" s="19" t="s">
        <v>1045</v>
      </c>
      <c r="L63" s="7"/>
      <c r="M63" s="7"/>
      <c r="N63" s="7"/>
      <c r="O63" s="7"/>
      <c r="P63" s="7"/>
      <c r="Q63" s="7"/>
      <c r="R63" s="7"/>
      <c r="S63" s="7"/>
      <c r="T63" s="7"/>
      <c r="U63" s="7"/>
      <c r="V63" s="7"/>
    </row>
    <row r="64" spans="2:22" ht="15" thickBot="1">
      <c r="D64" s="7" t="s">
        <v>1046</v>
      </c>
      <c r="E64" s="7"/>
      <c r="F64" s="7"/>
      <c r="G64" s="7"/>
      <c r="H64" s="7"/>
      <c r="I64" s="7"/>
      <c r="J64" s="226"/>
      <c r="K64" s="19" t="s">
        <v>1045</v>
      </c>
      <c r="L64" s="7"/>
      <c r="M64" s="7"/>
      <c r="N64" s="7"/>
      <c r="O64" s="7"/>
      <c r="P64" s="7"/>
      <c r="Q64" s="7"/>
      <c r="R64" s="7"/>
      <c r="S64" s="7"/>
      <c r="T64" s="7"/>
      <c r="U64" s="7"/>
      <c r="V64" s="7"/>
    </row>
    <row r="65" spans="3:22" ht="15" thickBot="1">
      <c r="D65" s="7" t="s">
        <v>780</v>
      </c>
      <c r="E65" s="7"/>
      <c r="F65" s="7"/>
      <c r="G65" s="7"/>
      <c r="H65" s="7"/>
      <c r="I65" s="7"/>
      <c r="J65" s="226"/>
      <c r="K65" s="19" t="s">
        <v>1045</v>
      </c>
      <c r="L65" s="7"/>
      <c r="M65" s="7"/>
      <c r="N65" s="7"/>
      <c r="O65" s="7"/>
      <c r="P65" s="7"/>
      <c r="Q65" s="7"/>
      <c r="R65" s="7"/>
      <c r="S65" s="7"/>
      <c r="T65" s="7"/>
      <c r="U65" s="7"/>
      <c r="V65" s="7"/>
    </row>
    <row r="66" spans="3:22" ht="7.5" customHeight="1">
      <c r="D66" s="7"/>
      <c r="E66" s="7"/>
      <c r="F66" s="7"/>
      <c r="G66" s="7"/>
      <c r="H66" s="7"/>
      <c r="I66" s="7"/>
      <c r="J66" s="7"/>
      <c r="K66" s="7"/>
      <c r="L66" s="7"/>
      <c r="M66" s="7"/>
      <c r="N66" s="7"/>
      <c r="O66" s="7"/>
      <c r="P66" s="7"/>
      <c r="Q66" s="7"/>
      <c r="R66" s="7"/>
      <c r="S66" s="7"/>
      <c r="T66" s="7"/>
      <c r="U66" s="7"/>
      <c r="V66" s="7"/>
    </row>
    <row r="67" spans="3:22">
      <c r="D67" s="316" t="s">
        <v>1047</v>
      </c>
      <c r="E67" s="316"/>
      <c r="F67" s="316"/>
      <c r="G67" s="316"/>
      <c r="H67" s="316"/>
      <c r="I67" s="316"/>
      <c r="J67" s="316"/>
      <c r="K67" s="316"/>
      <c r="L67" s="7"/>
      <c r="M67" s="7"/>
      <c r="N67" s="7"/>
      <c r="O67" s="7"/>
      <c r="P67" s="7"/>
      <c r="Q67" s="7"/>
      <c r="R67" s="7"/>
      <c r="S67" s="7"/>
      <c r="T67" s="7"/>
      <c r="U67" s="7"/>
      <c r="V67" s="7"/>
    </row>
    <row r="68" spans="3:22">
      <c r="D68" s="7"/>
      <c r="E68" s="7"/>
      <c r="F68" s="7"/>
      <c r="G68" s="7"/>
      <c r="H68" s="7"/>
      <c r="I68" s="7"/>
      <c r="J68" s="7"/>
      <c r="K68" s="9"/>
      <c r="L68" s="7"/>
      <c r="M68" s="7"/>
      <c r="N68" s="7"/>
      <c r="O68" s="7"/>
      <c r="P68" s="7"/>
      <c r="Q68" s="7"/>
      <c r="R68" s="7"/>
      <c r="S68" s="7"/>
      <c r="T68" s="7"/>
      <c r="U68" s="7"/>
      <c r="V68" s="7"/>
    </row>
    <row r="69" spans="3:22">
      <c r="D69" s="7"/>
      <c r="E69" s="7"/>
      <c r="F69" s="7"/>
      <c r="G69" s="7"/>
      <c r="H69" s="7"/>
      <c r="I69" s="7"/>
      <c r="J69" s="7"/>
      <c r="K69" s="7"/>
      <c r="L69" s="7"/>
      <c r="M69" s="7"/>
      <c r="N69" s="7"/>
      <c r="O69" s="7"/>
      <c r="P69" s="7"/>
      <c r="Q69" s="7"/>
      <c r="R69" s="7"/>
      <c r="S69" s="7"/>
      <c r="T69" s="7"/>
      <c r="U69" s="7"/>
      <c r="V69" s="7"/>
    </row>
    <row r="70" spans="3:22" ht="20">
      <c r="C70" s="4" t="s">
        <v>436</v>
      </c>
      <c r="D70" s="7"/>
      <c r="E70" s="7"/>
      <c r="F70" s="7"/>
      <c r="G70" s="7"/>
      <c r="H70" s="7"/>
      <c r="I70" s="7"/>
      <c r="J70" s="7"/>
      <c r="K70" s="7"/>
      <c r="L70" s="7"/>
      <c r="M70" s="7"/>
      <c r="N70" s="7"/>
      <c r="O70" s="7"/>
      <c r="P70" s="7"/>
      <c r="Q70" s="7"/>
      <c r="R70" s="7"/>
      <c r="S70" s="7"/>
      <c r="T70" s="7"/>
      <c r="U70" s="7"/>
      <c r="V70" s="7"/>
    </row>
    <row r="71" spans="3:22">
      <c r="D71" s="7"/>
      <c r="E71" s="7"/>
      <c r="F71" s="7"/>
      <c r="G71" s="7"/>
      <c r="H71" s="7"/>
      <c r="I71" s="7"/>
      <c r="J71" s="7"/>
      <c r="K71" s="7"/>
      <c r="L71" s="7"/>
      <c r="M71" s="7"/>
      <c r="N71" s="7"/>
      <c r="O71" s="7"/>
      <c r="P71" s="7"/>
      <c r="Q71" s="7"/>
      <c r="R71" s="7"/>
      <c r="S71" s="7"/>
      <c r="T71" s="7"/>
      <c r="U71" s="7"/>
      <c r="V71" s="7"/>
    </row>
    <row r="72" spans="3:22">
      <c r="D72" s="7" t="s">
        <v>1048</v>
      </c>
      <c r="E72" s="7"/>
      <c r="F72" s="7"/>
      <c r="G72" s="7"/>
      <c r="I72" s="7"/>
      <c r="J72" s="7"/>
      <c r="K72" s="9"/>
      <c r="L72" s="7"/>
      <c r="M72" s="7"/>
      <c r="N72" s="7"/>
      <c r="O72" s="7"/>
      <c r="P72" s="7"/>
      <c r="Q72" s="7"/>
      <c r="R72" s="7"/>
      <c r="S72" s="7"/>
      <c r="T72" s="7"/>
      <c r="U72" s="7"/>
      <c r="V72" s="7"/>
    </row>
    <row r="73" spans="3:22" ht="15" thickBot="1">
      <c r="D73" s="7"/>
      <c r="E73" s="7"/>
      <c r="F73" s="7"/>
      <c r="G73" s="7"/>
      <c r="H73" s="10" t="s">
        <v>1049</v>
      </c>
      <c r="I73" s="7"/>
      <c r="J73" s="7"/>
      <c r="K73" s="9"/>
      <c r="L73" s="7"/>
      <c r="M73" s="7"/>
      <c r="N73" s="7"/>
      <c r="O73" s="7"/>
      <c r="P73" s="7"/>
      <c r="Q73" s="7"/>
      <c r="R73" s="7"/>
      <c r="S73" s="7"/>
      <c r="T73" s="7"/>
      <c r="U73" s="7"/>
      <c r="V73" s="7"/>
    </row>
    <row r="74" spans="3:22" ht="15" thickBot="1">
      <c r="D74" s="7"/>
      <c r="E74" s="7" t="s">
        <v>439</v>
      </c>
      <c r="F74" s="7"/>
      <c r="G74" s="7"/>
      <c r="H74" s="226">
        <v>37</v>
      </c>
      <c r="I74" s="201" t="s">
        <v>1050</v>
      </c>
      <c r="J74" s="12"/>
      <c r="K74" s="12"/>
      <c r="L74" s="12"/>
      <c r="M74" s="12"/>
      <c r="N74" s="12"/>
      <c r="O74" s="7"/>
      <c r="P74" s="7"/>
      <c r="Q74" s="7"/>
      <c r="R74" s="7"/>
      <c r="S74" s="7"/>
      <c r="T74" s="7"/>
      <c r="U74" s="7"/>
      <c r="V74" s="7"/>
    </row>
    <row r="75" spans="3:22" ht="15" thickBot="1">
      <c r="D75" s="7"/>
      <c r="E75" s="7" t="s">
        <v>1051</v>
      </c>
      <c r="F75" s="7" t="s">
        <v>1052</v>
      </c>
      <c r="G75" s="7"/>
      <c r="H75" s="226">
        <v>20</v>
      </c>
      <c r="I75" s="12" t="s">
        <v>1053</v>
      </c>
      <c r="J75" s="7"/>
      <c r="K75" s="9"/>
      <c r="L75" s="7"/>
      <c r="M75" s="7"/>
      <c r="N75" s="7"/>
      <c r="O75" s="7"/>
      <c r="P75" s="7"/>
      <c r="Q75" s="7"/>
      <c r="R75" s="7"/>
      <c r="S75" s="7"/>
      <c r="T75" s="7"/>
      <c r="U75" s="7"/>
      <c r="V75" s="7"/>
    </row>
    <row r="76" spans="3:22" ht="15" thickBot="1">
      <c r="D76" s="7"/>
      <c r="E76" s="7" t="s">
        <v>1054</v>
      </c>
      <c r="F76" s="7" t="s">
        <v>952</v>
      </c>
      <c r="G76" s="7"/>
      <c r="H76" s="226">
        <v>7</v>
      </c>
      <c r="I76" s="12" t="s">
        <v>1055</v>
      </c>
      <c r="J76" s="7"/>
      <c r="K76" s="9"/>
      <c r="L76" s="7"/>
      <c r="M76" s="7"/>
      <c r="N76" s="7"/>
      <c r="O76" s="7"/>
      <c r="P76" s="7"/>
      <c r="Q76" s="7"/>
      <c r="R76" s="7"/>
      <c r="S76" s="7"/>
      <c r="T76" s="7"/>
      <c r="U76" s="7"/>
      <c r="V76" s="7"/>
    </row>
    <row r="77" spans="3:22" ht="15" thickBot="1">
      <c r="D77" s="7"/>
      <c r="E77" s="7" t="s">
        <v>1051</v>
      </c>
      <c r="F77" s="7" t="s">
        <v>846</v>
      </c>
      <c r="G77" s="7"/>
      <c r="H77" s="226">
        <v>10</v>
      </c>
      <c r="I77" s="12" t="s">
        <v>1056</v>
      </c>
      <c r="J77" s="7"/>
      <c r="K77" s="9"/>
      <c r="L77" s="7"/>
      <c r="M77" s="7"/>
      <c r="N77" s="7"/>
      <c r="O77" s="7"/>
      <c r="P77" s="7"/>
      <c r="Q77" s="7"/>
      <c r="R77" s="7"/>
      <c r="S77" s="7"/>
      <c r="T77" s="7"/>
      <c r="U77" s="7"/>
      <c r="V77" s="7"/>
    </row>
    <row r="78" spans="3:22" ht="15" thickBot="1">
      <c r="D78" s="7"/>
      <c r="E78" s="7" t="s">
        <v>1051</v>
      </c>
      <c r="F78" s="7" t="s">
        <v>461</v>
      </c>
      <c r="G78" s="7"/>
      <c r="H78" s="226"/>
      <c r="J78" s="7"/>
      <c r="K78" s="9"/>
      <c r="L78" s="7"/>
      <c r="M78" s="7"/>
      <c r="N78" s="7"/>
      <c r="O78" s="7"/>
      <c r="P78" s="7"/>
      <c r="Q78" s="7"/>
      <c r="R78" s="7"/>
      <c r="S78" s="7"/>
      <c r="T78" s="7"/>
      <c r="U78" s="7"/>
      <c r="V78" s="7"/>
    </row>
    <row r="79" spans="3:22" ht="15" thickBot="1">
      <c r="D79" s="7"/>
      <c r="E79" s="7" t="s">
        <v>1057</v>
      </c>
      <c r="F79" s="7" t="s">
        <v>1052</v>
      </c>
      <c r="G79" s="7"/>
      <c r="H79" s="226"/>
      <c r="I79" s="12" t="s">
        <v>1058</v>
      </c>
      <c r="J79" s="7"/>
      <c r="K79" s="9"/>
      <c r="L79" s="7"/>
      <c r="M79" s="7"/>
      <c r="N79" s="7"/>
      <c r="O79" s="7"/>
      <c r="P79" s="7"/>
      <c r="Q79" s="7"/>
      <c r="R79" s="7"/>
      <c r="S79" s="7"/>
      <c r="T79" s="7"/>
      <c r="U79" s="7"/>
      <c r="V79" s="7"/>
    </row>
    <row r="80" spans="3:22" ht="15" thickBot="1">
      <c r="D80" s="7"/>
      <c r="E80" s="7" t="s">
        <v>1057</v>
      </c>
      <c r="F80" s="7" t="s">
        <v>1059</v>
      </c>
      <c r="G80" s="7"/>
      <c r="H80" s="226">
        <v>35</v>
      </c>
      <c r="I80" s="12" t="s">
        <v>1058</v>
      </c>
      <c r="J80" s="7"/>
      <c r="K80" s="9"/>
      <c r="L80" s="7"/>
      <c r="M80" s="7"/>
      <c r="N80" s="7"/>
      <c r="O80" s="7"/>
      <c r="P80" s="7"/>
      <c r="Q80" s="7"/>
      <c r="R80" s="7"/>
      <c r="S80" s="7"/>
      <c r="T80" s="7"/>
      <c r="U80" s="7"/>
      <c r="V80" s="7"/>
    </row>
    <row r="81" spans="4:22" ht="15" thickBot="1">
      <c r="D81" s="7"/>
      <c r="E81" s="7" t="s">
        <v>1057</v>
      </c>
      <c r="F81" s="7" t="s">
        <v>952</v>
      </c>
      <c r="G81" s="7"/>
      <c r="H81" s="226"/>
      <c r="I81" s="12" t="s">
        <v>1060</v>
      </c>
      <c r="J81" s="7"/>
      <c r="K81" s="9"/>
      <c r="L81" s="7"/>
      <c r="M81" s="7"/>
      <c r="N81" s="7"/>
      <c r="O81" s="7"/>
      <c r="P81" s="7"/>
      <c r="Q81" s="7"/>
      <c r="R81" s="7"/>
      <c r="S81" s="7"/>
      <c r="T81" s="7"/>
      <c r="U81" s="7"/>
      <c r="V81" s="7"/>
    </row>
    <row r="82" spans="4:22" ht="15" thickBot="1">
      <c r="D82" s="7"/>
      <c r="E82" s="7" t="s">
        <v>1057</v>
      </c>
      <c r="F82" s="7" t="s">
        <v>846</v>
      </c>
      <c r="G82" s="7"/>
      <c r="H82" s="226"/>
      <c r="I82" s="12" t="s">
        <v>1061</v>
      </c>
      <c r="J82" s="7"/>
      <c r="K82" s="9"/>
      <c r="L82" s="7"/>
      <c r="M82" s="7"/>
      <c r="N82" s="7"/>
      <c r="O82" s="7"/>
      <c r="P82" s="7"/>
      <c r="Q82" s="7"/>
      <c r="R82" s="7"/>
      <c r="S82" s="7"/>
      <c r="T82" s="7"/>
      <c r="U82" s="7"/>
      <c r="V82" s="7"/>
    </row>
    <row r="83" spans="4:22" ht="15" thickBot="1">
      <c r="D83" s="7"/>
      <c r="E83" s="7" t="s">
        <v>1062</v>
      </c>
      <c r="F83" s="7" t="s">
        <v>461</v>
      </c>
      <c r="G83" s="7"/>
      <c r="H83" s="226"/>
      <c r="I83" s="12"/>
      <c r="J83" s="7"/>
      <c r="K83" s="9"/>
      <c r="L83" s="7"/>
      <c r="M83" s="7"/>
      <c r="N83" s="7"/>
      <c r="O83" s="7"/>
      <c r="P83" s="7"/>
      <c r="Q83" s="7"/>
      <c r="R83" s="7"/>
      <c r="S83" s="7"/>
      <c r="T83" s="7"/>
      <c r="U83" s="7"/>
      <c r="V83" s="7"/>
    </row>
    <row r="84" spans="4:22">
      <c r="D84" s="7"/>
      <c r="E84" s="7"/>
      <c r="F84" s="7"/>
      <c r="G84" s="7"/>
      <c r="H84" s="9"/>
      <c r="I84" s="12"/>
      <c r="J84" s="7"/>
      <c r="K84" s="9"/>
      <c r="L84" s="7"/>
      <c r="M84" s="7"/>
      <c r="N84" s="7"/>
      <c r="O84" s="7"/>
      <c r="P84" s="7"/>
      <c r="Q84" s="7"/>
      <c r="R84" s="7"/>
      <c r="S84" s="7"/>
      <c r="T84" s="7"/>
      <c r="U84" s="7"/>
      <c r="V84" s="7"/>
    </row>
    <row r="85" spans="4:22">
      <c r="D85" s="7"/>
      <c r="E85" s="7" t="s">
        <v>1063</v>
      </c>
      <c r="F85" s="7"/>
      <c r="G85" s="7"/>
      <c r="H85" s="9"/>
      <c r="I85" s="12"/>
      <c r="J85" s="7"/>
      <c r="K85" s="315"/>
      <c r="L85" s="315"/>
      <c r="M85" s="12" t="s">
        <v>1064</v>
      </c>
      <c r="N85" s="7"/>
      <c r="O85" s="7"/>
      <c r="P85" s="7"/>
      <c r="Q85" s="7"/>
      <c r="R85" s="7"/>
      <c r="S85" s="7"/>
      <c r="T85" s="7"/>
      <c r="U85" s="7"/>
      <c r="V85" s="7"/>
    </row>
    <row r="86" spans="4:22">
      <c r="D86" s="7"/>
      <c r="E86" s="7"/>
      <c r="G86" s="7"/>
      <c r="H86" s="7"/>
      <c r="I86" s="7"/>
      <c r="J86" s="7"/>
      <c r="K86" s="9"/>
      <c r="L86" s="7"/>
      <c r="M86" s="7"/>
      <c r="N86" s="7"/>
      <c r="O86" s="7"/>
      <c r="P86" s="7"/>
      <c r="Q86" s="7"/>
      <c r="R86" s="7"/>
      <c r="S86" s="7"/>
      <c r="T86" s="7"/>
      <c r="U86" s="7"/>
      <c r="V86" s="7"/>
    </row>
    <row r="87" spans="4:22">
      <c r="D87" s="7" t="s">
        <v>1065</v>
      </c>
      <c r="E87" s="7"/>
      <c r="G87" s="7"/>
      <c r="H87" s="7"/>
      <c r="I87" s="7"/>
      <c r="J87" s="7"/>
      <c r="K87" s="9"/>
      <c r="L87" s="7"/>
      <c r="M87" s="7"/>
      <c r="N87" s="7"/>
      <c r="O87" s="7"/>
      <c r="P87" s="7"/>
      <c r="Q87" s="7"/>
      <c r="R87" s="7"/>
      <c r="S87" s="7"/>
      <c r="T87" s="7"/>
      <c r="U87" s="7"/>
      <c r="V87" s="7"/>
    </row>
    <row r="88" spans="4:22">
      <c r="D88" s="7"/>
      <c r="E88" s="7"/>
      <c r="G88" s="7"/>
      <c r="H88" s="7"/>
      <c r="I88" s="7"/>
      <c r="J88" s="7"/>
      <c r="K88" s="7"/>
      <c r="L88" s="7"/>
      <c r="M88" s="7"/>
      <c r="N88" s="7"/>
      <c r="O88" s="7"/>
      <c r="P88" s="7"/>
      <c r="Q88" s="7"/>
      <c r="R88" s="7"/>
      <c r="S88" s="7"/>
      <c r="T88" s="7"/>
      <c r="U88" s="7"/>
      <c r="V88" s="7"/>
    </row>
    <row r="89" spans="4:22">
      <c r="D89" s="7"/>
      <c r="E89" s="7" t="s">
        <v>1066</v>
      </c>
      <c r="G89" s="7"/>
      <c r="H89" s="7"/>
      <c r="I89" s="7"/>
      <c r="J89" s="7"/>
      <c r="K89" s="315" t="s">
        <v>451</v>
      </c>
      <c r="L89" s="315"/>
      <c r="M89" s="315"/>
      <c r="N89" s="315"/>
      <c r="O89" s="12"/>
      <c r="P89" s="12"/>
      <c r="Q89" s="7"/>
      <c r="R89" s="7"/>
      <c r="S89" s="7"/>
      <c r="T89" s="7"/>
      <c r="U89" s="7"/>
      <c r="V89" s="7"/>
    </row>
    <row r="90" spans="4:22">
      <c r="D90" s="7"/>
      <c r="E90" s="7"/>
      <c r="G90" s="7"/>
      <c r="H90" s="7"/>
      <c r="I90" s="7"/>
      <c r="J90" s="7"/>
      <c r="K90" s="7"/>
      <c r="L90" s="7"/>
      <c r="M90" s="7"/>
      <c r="N90" s="7"/>
      <c r="O90" s="7"/>
      <c r="P90" s="7"/>
      <c r="Q90" s="7"/>
      <c r="R90" s="7"/>
      <c r="S90" s="7"/>
      <c r="T90" s="7"/>
      <c r="U90" s="7"/>
      <c r="V90" s="7"/>
    </row>
    <row r="91" spans="4:22">
      <c r="D91" s="7" t="s">
        <v>1067</v>
      </c>
      <c r="E91" s="7"/>
      <c r="F91" s="7"/>
      <c r="G91" s="7"/>
      <c r="I91" s="7"/>
      <c r="J91" s="7"/>
      <c r="K91" s="7"/>
      <c r="L91" s="7"/>
      <c r="M91" s="7"/>
      <c r="N91" s="7"/>
      <c r="P91" s="7"/>
      <c r="Q91" s="7"/>
      <c r="R91" s="7"/>
      <c r="S91" s="7"/>
      <c r="T91" s="7"/>
      <c r="U91" s="7"/>
      <c r="V91" s="7"/>
    </row>
    <row r="92" spans="4:22" ht="15" thickBot="1">
      <c r="D92" s="7"/>
      <c r="E92" s="7"/>
      <c r="F92" s="7"/>
      <c r="G92" s="7"/>
      <c r="I92" s="7"/>
      <c r="J92" s="7"/>
      <c r="K92" s="7"/>
      <c r="L92" s="7"/>
      <c r="M92" s="7"/>
      <c r="N92" s="7"/>
      <c r="P92" s="7"/>
      <c r="Q92" s="7"/>
      <c r="R92" s="7"/>
      <c r="S92" s="7"/>
      <c r="T92" s="7"/>
      <c r="U92" s="7"/>
      <c r="V92" s="7"/>
    </row>
    <row r="93" spans="4:22" ht="15" thickBot="1">
      <c r="D93" s="7"/>
      <c r="E93" s="7" t="s">
        <v>1068</v>
      </c>
      <c r="F93" s="7"/>
      <c r="G93" s="7"/>
      <c r="I93" s="7"/>
      <c r="J93" s="7"/>
      <c r="K93" s="312" t="s">
        <v>464</v>
      </c>
      <c r="L93" s="314"/>
      <c r="M93" s="7"/>
      <c r="N93" s="7"/>
      <c r="P93" s="7"/>
      <c r="Q93" s="7"/>
      <c r="R93" s="7"/>
      <c r="S93" s="7"/>
      <c r="T93" s="7"/>
      <c r="U93" s="7"/>
      <c r="V93" s="7"/>
    </row>
    <row r="94" spans="4:22" ht="15" thickBot="1">
      <c r="D94" s="7"/>
      <c r="E94" s="7" t="s">
        <v>1069</v>
      </c>
      <c r="F94" s="7"/>
      <c r="G94" s="7"/>
      <c r="I94" s="7"/>
      <c r="J94" s="7"/>
      <c r="K94" s="312" t="s">
        <v>456</v>
      </c>
      <c r="L94" s="314"/>
      <c r="M94" s="7"/>
      <c r="N94" s="7"/>
      <c r="P94" s="7"/>
      <c r="Q94" s="7"/>
      <c r="R94" s="7"/>
      <c r="S94" s="7"/>
      <c r="T94" s="7"/>
      <c r="U94" s="7"/>
      <c r="V94" s="7"/>
    </row>
    <row r="95" spans="4:22">
      <c r="D95" s="7"/>
      <c r="E95" s="7"/>
      <c r="F95" s="7"/>
      <c r="G95" s="7"/>
      <c r="H95" s="7"/>
      <c r="I95" s="7"/>
      <c r="J95" s="7"/>
      <c r="K95" s="7"/>
      <c r="L95" s="7"/>
      <c r="M95" s="7"/>
      <c r="N95" s="7"/>
      <c r="P95" s="7"/>
      <c r="Q95" s="7"/>
      <c r="R95" s="7"/>
      <c r="S95" s="7"/>
      <c r="T95" s="7"/>
      <c r="U95" s="7"/>
      <c r="V95" s="7"/>
    </row>
    <row r="96" spans="4:22">
      <c r="D96" s="7"/>
      <c r="E96" s="7"/>
      <c r="F96" s="7"/>
      <c r="G96" s="7"/>
      <c r="H96" s="7"/>
      <c r="I96" s="7"/>
      <c r="J96" s="7"/>
      <c r="K96" s="7"/>
      <c r="L96" s="7"/>
      <c r="M96" s="7"/>
      <c r="N96" s="7"/>
      <c r="O96" s="7"/>
      <c r="P96" s="7"/>
      <c r="Q96" s="7"/>
      <c r="R96" s="7"/>
      <c r="S96" s="7"/>
      <c r="T96" s="7"/>
      <c r="U96" s="7"/>
      <c r="V96" s="7"/>
    </row>
    <row r="97" spans="3:22" ht="20">
      <c r="C97" s="4" t="s">
        <v>78</v>
      </c>
      <c r="D97" s="7"/>
      <c r="E97" s="7"/>
      <c r="F97" s="7"/>
      <c r="G97" s="7"/>
      <c r="H97" s="7"/>
      <c r="I97" s="7"/>
      <c r="J97" s="7"/>
      <c r="K97" s="7"/>
      <c r="L97" s="7"/>
      <c r="M97" s="7"/>
      <c r="N97" s="7"/>
      <c r="O97" s="7"/>
      <c r="P97" s="7"/>
      <c r="Q97" s="7"/>
      <c r="R97" s="7"/>
      <c r="S97" s="7"/>
      <c r="T97" s="7"/>
      <c r="U97" s="7"/>
      <c r="V97" s="7"/>
    </row>
    <row r="98" spans="3:22" ht="15" customHeight="1">
      <c r="C98" s="4"/>
      <c r="D98" s="7"/>
      <c r="E98" s="7"/>
      <c r="F98" s="7"/>
      <c r="G98" s="7"/>
      <c r="H98" s="7"/>
      <c r="I98" s="7"/>
      <c r="J98" s="7"/>
      <c r="K98" s="7"/>
      <c r="L98" s="7"/>
      <c r="M98" s="7"/>
      <c r="N98" s="7"/>
      <c r="O98" s="7"/>
      <c r="P98" s="7"/>
      <c r="Q98" s="7"/>
      <c r="R98" s="7"/>
      <c r="S98" s="7"/>
      <c r="T98" s="7"/>
      <c r="U98" s="7"/>
      <c r="V98" s="7"/>
    </row>
    <row r="99" spans="3:22" ht="6.65" customHeight="1">
      <c r="D99" s="7"/>
      <c r="E99" s="7"/>
      <c r="F99" s="7"/>
      <c r="G99" s="7"/>
      <c r="H99" s="7"/>
      <c r="I99" s="7"/>
      <c r="J99" s="7"/>
      <c r="K99" s="7"/>
      <c r="L99" s="7"/>
      <c r="M99" s="7"/>
      <c r="N99" s="7"/>
      <c r="O99" s="7"/>
      <c r="P99" s="7"/>
      <c r="Q99" s="7"/>
      <c r="R99" s="7"/>
      <c r="S99" s="7"/>
      <c r="T99" s="7"/>
      <c r="U99" s="7"/>
      <c r="V99" s="7"/>
    </row>
    <row r="100" spans="3:22" ht="27" thickBot="1">
      <c r="D100" s="7"/>
      <c r="E100" s="7"/>
      <c r="F100" s="7"/>
      <c r="G100" s="320" t="s">
        <v>1070</v>
      </c>
      <c r="H100" s="320"/>
      <c r="I100" s="320"/>
      <c r="J100" s="14" t="s">
        <v>1071</v>
      </c>
      <c r="K100" s="10" t="s">
        <v>1072</v>
      </c>
      <c r="L100" s="10" t="s">
        <v>1073</v>
      </c>
      <c r="M100" s="7"/>
      <c r="N100" s="7"/>
      <c r="O100" s="7"/>
      <c r="P100" s="7"/>
      <c r="Q100" s="7"/>
      <c r="R100" s="7"/>
      <c r="S100" s="7"/>
      <c r="T100" s="7"/>
      <c r="U100" s="7"/>
      <c r="V100" s="7"/>
    </row>
    <row r="101" spans="3:22" ht="15" thickBot="1">
      <c r="D101" s="7" t="s">
        <v>796</v>
      </c>
      <c r="E101" s="7"/>
      <c r="F101" s="7"/>
      <c r="G101" s="311" t="s">
        <v>388</v>
      </c>
      <c r="H101" s="311"/>
      <c r="I101" s="311"/>
      <c r="J101" s="226">
        <v>14</v>
      </c>
      <c r="K101" s="226">
        <v>290</v>
      </c>
      <c r="L101" s="226" t="s">
        <v>476</v>
      </c>
      <c r="M101" s="7"/>
      <c r="N101" s="7"/>
      <c r="O101" s="7"/>
      <c r="P101" s="7"/>
      <c r="Q101" s="7"/>
      <c r="R101" s="7"/>
      <c r="S101" s="7"/>
      <c r="T101" s="7"/>
      <c r="U101" s="7"/>
      <c r="V101" s="7"/>
    </row>
    <row r="102" spans="3:22" ht="15" thickBot="1">
      <c r="D102" s="7" t="s">
        <v>797</v>
      </c>
      <c r="E102" s="7"/>
      <c r="F102" s="7"/>
      <c r="G102" s="311"/>
      <c r="H102" s="311"/>
      <c r="I102" s="311"/>
      <c r="J102" s="226"/>
      <c r="K102" s="226"/>
      <c r="L102" s="226" t="s">
        <v>476</v>
      </c>
      <c r="M102" s="7"/>
      <c r="N102" s="7"/>
      <c r="O102" s="7"/>
      <c r="P102" s="7"/>
      <c r="Q102" s="7"/>
      <c r="R102" s="7"/>
      <c r="S102" s="7"/>
      <c r="T102" s="7"/>
      <c r="U102" s="7"/>
      <c r="V102" s="7"/>
    </row>
    <row r="103" spans="3:22" ht="15" thickBot="1">
      <c r="D103" s="7" t="s">
        <v>798</v>
      </c>
      <c r="E103" s="7"/>
      <c r="F103" s="7"/>
      <c r="G103" s="311"/>
      <c r="H103" s="311"/>
      <c r="I103" s="311"/>
      <c r="J103" s="226"/>
      <c r="K103" s="226"/>
      <c r="L103" s="226" t="s">
        <v>476</v>
      </c>
      <c r="M103" s="7"/>
      <c r="N103" s="7"/>
      <c r="O103" s="7"/>
      <c r="P103" s="7"/>
      <c r="Q103" s="7"/>
      <c r="R103" s="7"/>
      <c r="S103" s="7"/>
      <c r="T103" s="7"/>
      <c r="U103" s="7"/>
      <c r="V103" s="7"/>
    </row>
    <row r="104" spans="3:22" ht="15" thickBot="1">
      <c r="D104" s="7" t="s">
        <v>799</v>
      </c>
      <c r="E104" s="7"/>
      <c r="F104" s="7"/>
      <c r="G104" s="311"/>
      <c r="H104" s="311"/>
      <c r="I104" s="311"/>
      <c r="J104" s="226"/>
      <c r="K104" s="226"/>
      <c r="L104" s="226" t="s">
        <v>476</v>
      </c>
      <c r="M104" s="7"/>
      <c r="O104" s="7"/>
      <c r="P104" s="7"/>
      <c r="Q104" s="7"/>
      <c r="R104" s="7"/>
      <c r="S104" s="7"/>
      <c r="T104" s="7"/>
      <c r="U104" s="7"/>
      <c r="V104" s="7"/>
    </row>
    <row r="105" spans="3:22" ht="15" thickBot="1">
      <c r="D105" s="7" t="s">
        <v>800</v>
      </c>
      <c r="E105" s="7"/>
      <c r="F105" s="7"/>
      <c r="G105" s="311"/>
      <c r="H105" s="311"/>
      <c r="I105" s="311"/>
      <c r="J105" s="226"/>
      <c r="K105" s="226"/>
      <c r="L105" s="226" t="s">
        <v>476</v>
      </c>
      <c r="M105" s="7"/>
      <c r="N105" s="7"/>
      <c r="O105" s="7"/>
      <c r="P105" s="7"/>
      <c r="Q105" s="7"/>
      <c r="R105" s="7"/>
      <c r="S105" s="7"/>
      <c r="T105" s="7"/>
      <c r="U105" s="7"/>
      <c r="V105" s="7"/>
    </row>
    <row r="106" spans="3:22">
      <c r="D106" s="7"/>
      <c r="E106" s="7"/>
      <c r="F106" s="7"/>
      <c r="G106" s="7"/>
      <c r="H106" s="7"/>
      <c r="I106" s="7"/>
      <c r="J106" s="7"/>
      <c r="K106" s="7"/>
      <c r="L106" s="7"/>
      <c r="M106" s="7"/>
      <c r="N106" s="7"/>
      <c r="O106" s="7"/>
      <c r="P106" s="7"/>
      <c r="Q106" s="7"/>
      <c r="R106" s="7"/>
      <c r="S106" s="7"/>
      <c r="T106" s="7"/>
      <c r="U106" s="7"/>
      <c r="V106" s="7"/>
    </row>
    <row r="107" spans="3:22">
      <c r="D107" s="7" t="s">
        <v>1074</v>
      </c>
      <c r="E107" s="7"/>
      <c r="F107" s="7"/>
      <c r="G107" s="7"/>
      <c r="H107" s="7"/>
      <c r="I107" s="7"/>
      <c r="J107" s="7"/>
      <c r="K107" s="7"/>
      <c r="L107" s="7"/>
      <c r="M107" s="7"/>
      <c r="N107" s="7"/>
      <c r="O107" s="7"/>
      <c r="P107" s="7"/>
      <c r="Q107" s="7"/>
      <c r="R107" s="7"/>
      <c r="S107" s="7"/>
      <c r="T107" s="7"/>
      <c r="U107" s="7"/>
      <c r="V107" s="7"/>
    </row>
    <row r="108" spans="3:22">
      <c r="D108" s="7"/>
      <c r="E108" s="7"/>
      <c r="F108" s="7"/>
      <c r="G108" s="7"/>
      <c r="H108" s="7"/>
      <c r="I108" s="7"/>
      <c r="J108" s="7"/>
      <c r="K108" s="7"/>
      <c r="L108" s="7"/>
      <c r="M108" s="7"/>
      <c r="N108" s="7"/>
      <c r="O108" s="7"/>
      <c r="P108" s="7"/>
      <c r="Q108" s="7"/>
      <c r="R108" s="7"/>
      <c r="S108" s="7"/>
      <c r="T108" s="7"/>
      <c r="U108" s="7"/>
      <c r="V108" s="7"/>
    </row>
    <row r="109" spans="3:22" ht="15" thickBot="1">
      <c r="D109" s="7"/>
      <c r="E109" s="7"/>
      <c r="F109" s="7"/>
      <c r="G109" s="320" t="s">
        <v>1029</v>
      </c>
      <c r="H109" s="320"/>
      <c r="I109" s="320"/>
      <c r="J109" s="10"/>
      <c r="K109" s="7"/>
      <c r="L109" s="7"/>
      <c r="M109" s="7"/>
      <c r="N109" s="7"/>
      <c r="O109" s="7"/>
      <c r="P109" s="7"/>
      <c r="Q109" s="7"/>
      <c r="R109" s="7"/>
      <c r="S109" s="7"/>
      <c r="T109" s="7"/>
      <c r="U109" s="7"/>
      <c r="V109" s="7"/>
    </row>
    <row r="110" spans="3:22" ht="15" thickBot="1">
      <c r="D110" s="7" t="s">
        <v>547</v>
      </c>
      <c r="E110" s="7"/>
      <c r="F110" s="7"/>
      <c r="G110" s="308"/>
      <c r="H110" s="309"/>
      <c r="I110" s="310"/>
      <c r="J110" s="12" t="s">
        <v>1075</v>
      </c>
      <c r="K110" s="7"/>
      <c r="L110" s="7"/>
      <c r="M110" s="7"/>
      <c r="N110" s="7"/>
      <c r="O110" s="7"/>
      <c r="P110" s="7"/>
      <c r="Q110" s="7"/>
      <c r="R110" s="7"/>
      <c r="S110" s="7"/>
      <c r="T110" s="7"/>
      <c r="U110" s="7"/>
      <c r="V110" s="7"/>
    </row>
    <row r="111" spans="3:22" ht="15" thickBot="1">
      <c r="D111" s="7" t="s">
        <v>467</v>
      </c>
      <c r="E111" s="7"/>
      <c r="F111" s="7"/>
      <c r="G111" s="317"/>
      <c r="H111" s="318"/>
      <c r="I111" s="319"/>
      <c r="J111" s="12" t="s">
        <v>1075</v>
      </c>
      <c r="K111" s="7"/>
      <c r="L111" s="7"/>
      <c r="M111" s="7"/>
      <c r="N111" s="7"/>
      <c r="O111" s="7"/>
      <c r="P111" s="7"/>
      <c r="Q111" s="7"/>
      <c r="R111" s="7"/>
      <c r="S111" s="7"/>
      <c r="T111" s="7"/>
      <c r="U111" s="7"/>
      <c r="V111" s="7"/>
    </row>
    <row r="112" spans="3:22" ht="15" thickBot="1">
      <c r="D112" s="7" t="s">
        <v>760</v>
      </c>
      <c r="E112" s="7"/>
      <c r="F112" s="7"/>
      <c r="G112" s="308"/>
      <c r="H112" s="309"/>
      <c r="I112" s="310"/>
      <c r="J112" s="230" t="s">
        <v>509</v>
      </c>
      <c r="K112" s="7"/>
      <c r="L112" s="7"/>
      <c r="M112" s="7"/>
      <c r="N112" s="7"/>
      <c r="O112" s="7"/>
      <c r="P112" s="7"/>
      <c r="Q112" s="7"/>
      <c r="R112" s="7"/>
      <c r="S112" s="7"/>
      <c r="T112" s="7"/>
      <c r="U112" s="7"/>
      <c r="V112" s="7"/>
    </row>
    <row r="113" spans="3:22">
      <c r="D113" s="7"/>
      <c r="E113" s="7"/>
      <c r="F113" s="7"/>
      <c r="G113" s="9"/>
      <c r="H113" s="9"/>
      <c r="I113" s="9"/>
      <c r="J113" s="7"/>
      <c r="K113" s="7"/>
      <c r="L113" s="7"/>
      <c r="M113" s="7"/>
      <c r="N113" s="7"/>
      <c r="O113" s="7"/>
      <c r="P113" s="7"/>
      <c r="Q113" s="7"/>
      <c r="R113" s="7"/>
      <c r="S113" s="7"/>
      <c r="T113" s="7"/>
      <c r="U113" s="7"/>
      <c r="V113" s="7"/>
    </row>
    <row r="114" spans="3:22">
      <c r="D114" s="7"/>
      <c r="E114" s="7"/>
      <c r="F114" s="7"/>
      <c r="G114" s="7"/>
      <c r="H114" s="7"/>
      <c r="I114" s="7"/>
      <c r="J114" s="7"/>
      <c r="K114" s="7"/>
      <c r="L114" s="7"/>
      <c r="M114" s="7"/>
      <c r="N114" s="7"/>
      <c r="O114" s="7"/>
      <c r="P114" s="7"/>
      <c r="Q114" s="7"/>
      <c r="R114" s="7"/>
      <c r="S114" s="7"/>
      <c r="T114" s="7"/>
      <c r="U114" s="7"/>
      <c r="V114" s="7"/>
    </row>
    <row r="115" spans="3:22" ht="20">
      <c r="C115" s="4" t="s">
        <v>87</v>
      </c>
      <c r="D115" s="7"/>
      <c r="E115" s="7"/>
      <c r="F115" s="7"/>
      <c r="G115" s="7"/>
      <c r="H115" s="7"/>
      <c r="I115" s="7"/>
      <c r="J115" s="7"/>
      <c r="K115" s="7"/>
      <c r="L115" s="7"/>
      <c r="M115" s="7"/>
      <c r="N115" s="7"/>
      <c r="O115" s="7"/>
      <c r="P115" s="7"/>
      <c r="Q115" s="7"/>
      <c r="R115" s="7"/>
      <c r="S115" s="7"/>
      <c r="T115" s="7"/>
      <c r="U115" s="7"/>
      <c r="V115" s="7"/>
    </row>
    <row r="116" spans="3:22" ht="20">
      <c r="C116" s="4"/>
      <c r="D116" s="7"/>
      <c r="E116" s="7"/>
      <c r="F116" s="7"/>
      <c r="G116" s="7"/>
      <c r="H116" s="7"/>
      <c r="I116" s="7"/>
      <c r="J116" s="7"/>
      <c r="K116" s="7"/>
      <c r="L116" s="7"/>
      <c r="M116" s="7"/>
      <c r="N116" s="7"/>
      <c r="O116" s="7"/>
      <c r="P116" s="7"/>
      <c r="Q116" s="7"/>
      <c r="R116" s="7"/>
      <c r="S116" s="7"/>
      <c r="T116" s="7"/>
      <c r="U116" s="7"/>
      <c r="V116" s="7"/>
    </row>
    <row r="117" spans="3:22" ht="15.75" customHeight="1">
      <c r="C117" s="4"/>
      <c r="D117" s="7" t="s">
        <v>1076</v>
      </c>
      <c r="E117" s="7"/>
      <c r="F117" s="7"/>
      <c r="G117" s="7"/>
      <c r="H117" s="7"/>
      <c r="I117" s="7"/>
      <c r="J117" s="7"/>
      <c r="K117" s="7"/>
      <c r="L117" s="7"/>
      <c r="M117" s="7"/>
      <c r="N117" s="7"/>
      <c r="O117" s="7"/>
      <c r="P117" s="7"/>
      <c r="Q117" s="7"/>
      <c r="R117" s="7"/>
      <c r="S117" s="7"/>
      <c r="T117" s="7"/>
      <c r="U117" s="7"/>
      <c r="V117" s="7"/>
    </row>
    <row r="118" spans="3:22">
      <c r="D118" s="7"/>
      <c r="E118" s="7"/>
      <c r="F118" s="7"/>
      <c r="G118" s="7"/>
      <c r="H118" s="7"/>
      <c r="I118" s="7"/>
      <c r="J118" s="7"/>
      <c r="K118" s="7"/>
      <c r="L118" s="7"/>
      <c r="M118" s="7"/>
      <c r="N118" s="7"/>
      <c r="O118" s="7"/>
      <c r="P118" s="7"/>
      <c r="Q118" s="7"/>
      <c r="R118" s="7"/>
      <c r="S118" s="7"/>
      <c r="T118" s="7"/>
      <c r="U118" s="7"/>
      <c r="V118" s="7"/>
    </row>
    <row r="119" spans="3:22">
      <c r="D119" s="7" t="s">
        <v>1077</v>
      </c>
      <c r="E119" s="7"/>
      <c r="F119" s="7"/>
      <c r="G119" s="7"/>
      <c r="H119" s="7"/>
      <c r="I119" s="7"/>
      <c r="J119" s="7"/>
      <c r="K119" s="7"/>
      <c r="L119" s="7"/>
      <c r="M119" s="7"/>
      <c r="N119" s="7"/>
      <c r="O119" s="7"/>
      <c r="P119" s="7"/>
      <c r="Q119" s="7"/>
      <c r="R119" s="7"/>
      <c r="S119" s="7"/>
      <c r="T119" s="7"/>
    </row>
    <row r="120" spans="3:22" ht="15" thickBot="1">
      <c r="E120" s="7"/>
      <c r="G120" s="321" t="s">
        <v>1078</v>
      </c>
      <c r="H120" s="321"/>
      <c r="I120" s="321"/>
      <c r="J120" s="321"/>
      <c r="K120" s="320" t="s">
        <v>1079</v>
      </c>
      <c r="L120" s="320"/>
      <c r="O120" s="7"/>
      <c r="R120" s="7"/>
      <c r="S120" s="7"/>
      <c r="T120" s="7"/>
    </row>
    <row r="121" spans="3:22" ht="15" thickBot="1">
      <c r="D121" s="7"/>
      <c r="E121" s="7" t="s">
        <v>806</v>
      </c>
      <c r="G121" s="312"/>
      <c r="H121" s="313"/>
      <c r="I121" s="313"/>
      <c r="J121" s="314"/>
      <c r="K121" s="312"/>
      <c r="L121" s="314"/>
      <c r="M121" s="230" t="s">
        <v>1080</v>
      </c>
      <c r="N121" s="7"/>
      <c r="O121" s="7"/>
      <c r="R121" s="7"/>
      <c r="S121" s="7"/>
      <c r="T121" s="7"/>
    </row>
    <row r="122" spans="3:22" ht="15" thickBot="1">
      <c r="D122" s="7"/>
      <c r="E122" s="7" t="s">
        <v>807</v>
      </c>
      <c r="G122" s="312"/>
      <c r="H122" s="313"/>
      <c r="I122" s="313"/>
      <c r="J122" s="314"/>
      <c r="K122" s="312"/>
      <c r="L122" s="314"/>
      <c r="M122" s="12" t="s">
        <v>1064</v>
      </c>
      <c r="N122" s="7"/>
      <c r="O122" s="7"/>
      <c r="R122" s="7"/>
      <c r="S122" s="7"/>
      <c r="T122" s="7"/>
    </row>
    <row r="123" spans="3:22" ht="15" thickBot="1">
      <c r="D123" s="7"/>
      <c r="E123" s="7" t="s">
        <v>808</v>
      </c>
      <c r="G123" s="312"/>
      <c r="H123" s="313"/>
      <c r="I123" s="313"/>
      <c r="J123" s="314"/>
      <c r="K123" s="312"/>
      <c r="L123" s="314"/>
      <c r="M123" s="12" t="s">
        <v>1064</v>
      </c>
      <c r="N123" s="7"/>
      <c r="O123" s="7"/>
      <c r="R123" s="7"/>
      <c r="S123" s="7"/>
      <c r="T123" s="7"/>
    </row>
    <row r="124" spans="3:22" ht="15" thickBot="1">
      <c r="D124" s="7"/>
      <c r="E124" s="7" t="s">
        <v>809</v>
      </c>
      <c r="G124" s="312"/>
      <c r="H124" s="313"/>
      <c r="I124" s="313"/>
      <c r="J124" s="314"/>
      <c r="K124" s="312"/>
      <c r="L124" s="314"/>
      <c r="M124" s="12" t="s">
        <v>1064</v>
      </c>
      <c r="N124" s="7"/>
      <c r="O124" s="7"/>
      <c r="R124" s="7"/>
      <c r="S124" s="7"/>
      <c r="T124" s="7"/>
    </row>
    <row r="125" spans="3:22">
      <c r="D125" s="7"/>
      <c r="E125" s="7"/>
      <c r="F125" s="9"/>
      <c r="G125" s="9"/>
      <c r="H125" s="9"/>
      <c r="I125" s="9"/>
      <c r="J125" s="9"/>
      <c r="K125" s="9"/>
      <c r="L125" s="9"/>
      <c r="M125" s="9"/>
      <c r="N125" s="9"/>
      <c r="O125" s="7"/>
      <c r="P125" s="7"/>
      <c r="Q125" s="7"/>
      <c r="R125" s="7"/>
      <c r="S125" s="7"/>
      <c r="T125" s="7"/>
    </row>
    <row r="126" spans="3:22">
      <c r="D126" s="7" t="s">
        <v>1081</v>
      </c>
      <c r="E126" s="7"/>
      <c r="F126" s="7"/>
      <c r="G126" s="7"/>
      <c r="H126" s="7"/>
      <c r="I126" s="7"/>
      <c r="J126" s="7"/>
      <c r="K126" s="7"/>
      <c r="L126" s="7"/>
      <c r="M126" s="7"/>
      <c r="N126" s="7"/>
      <c r="O126" s="7"/>
      <c r="P126" s="7"/>
      <c r="Q126" s="7"/>
      <c r="R126" s="7"/>
      <c r="S126" s="7"/>
      <c r="T126" s="7"/>
    </row>
    <row r="127" spans="3:22">
      <c r="D127" s="7"/>
      <c r="E127" s="7"/>
      <c r="F127" s="7"/>
      <c r="G127" s="7"/>
      <c r="H127" s="7"/>
      <c r="I127" s="7"/>
      <c r="J127" s="7"/>
      <c r="K127" s="7"/>
      <c r="L127" s="7"/>
      <c r="M127" s="7"/>
      <c r="N127" s="7"/>
      <c r="O127" s="7"/>
      <c r="P127" s="7"/>
      <c r="Q127" s="7"/>
      <c r="R127" s="7"/>
      <c r="S127" s="7"/>
      <c r="T127" s="7"/>
    </row>
    <row r="128" spans="3:22" ht="15" thickBot="1">
      <c r="D128" s="7"/>
      <c r="E128" s="7"/>
      <c r="F128" s="7"/>
      <c r="G128" s="321" t="s">
        <v>1082</v>
      </c>
      <c r="H128" s="321"/>
      <c r="I128" s="321"/>
      <c r="J128" s="321"/>
      <c r="K128" s="320" t="s">
        <v>1083</v>
      </c>
      <c r="L128" s="320"/>
      <c r="M128" s="7"/>
      <c r="N128" s="7"/>
      <c r="O128" s="7"/>
      <c r="P128" s="7"/>
      <c r="Q128" s="7"/>
      <c r="R128" s="7"/>
      <c r="S128" s="7"/>
      <c r="T128" s="7"/>
    </row>
    <row r="129" spans="4:22" ht="15" thickBot="1">
      <c r="D129" s="7"/>
      <c r="E129" s="7" t="s">
        <v>527</v>
      </c>
      <c r="G129" s="312" t="s">
        <v>1084</v>
      </c>
      <c r="H129" s="313"/>
      <c r="I129" s="313"/>
      <c r="J129" s="314"/>
      <c r="K129" s="312">
        <v>0.5</v>
      </c>
      <c r="L129" s="314"/>
      <c r="M129" s="12" t="s">
        <v>1064</v>
      </c>
      <c r="N129" s="7"/>
      <c r="O129" s="7"/>
      <c r="P129" s="7"/>
      <c r="Q129" s="7"/>
      <c r="R129" s="7"/>
      <c r="S129" s="7"/>
      <c r="T129" s="7"/>
    </row>
    <row r="130" spans="4:22" ht="15" thickBot="1">
      <c r="D130" s="7"/>
      <c r="E130" s="7" t="s">
        <v>743</v>
      </c>
      <c r="G130" s="312"/>
      <c r="H130" s="313"/>
      <c r="I130" s="313"/>
      <c r="J130" s="314"/>
      <c r="K130" s="312"/>
      <c r="L130" s="314"/>
      <c r="M130" s="12" t="s">
        <v>1064</v>
      </c>
      <c r="N130" s="7"/>
      <c r="O130" s="7"/>
      <c r="P130" s="7"/>
      <c r="Q130" s="7"/>
      <c r="R130" s="7"/>
      <c r="S130" s="7"/>
      <c r="T130" s="7"/>
    </row>
    <row r="131" spans="4:22" ht="15" thickBot="1">
      <c r="D131" s="7"/>
      <c r="E131" s="7" t="s">
        <v>747</v>
      </c>
      <c r="G131" s="312"/>
      <c r="H131" s="313"/>
      <c r="I131" s="313"/>
      <c r="J131" s="314"/>
      <c r="K131" s="312"/>
      <c r="L131" s="314"/>
      <c r="M131" s="12" t="s">
        <v>1085</v>
      </c>
      <c r="N131" s="7"/>
      <c r="O131" s="7"/>
      <c r="P131" s="7"/>
      <c r="Q131" s="7"/>
      <c r="R131" s="7"/>
      <c r="S131" s="7"/>
      <c r="T131" s="7"/>
    </row>
    <row r="132" spans="4:22">
      <c r="D132" s="7"/>
      <c r="E132" s="7"/>
      <c r="F132" s="7"/>
      <c r="G132" s="7"/>
      <c r="H132" s="7"/>
      <c r="I132" s="7"/>
      <c r="J132" s="7"/>
      <c r="K132" s="7"/>
      <c r="L132" s="7"/>
      <c r="M132" s="7"/>
      <c r="N132" s="7"/>
      <c r="O132" s="7"/>
      <c r="P132" s="7"/>
      <c r="Q132" s="7"/>
      <c r="R132" s="7"/>
      <c r="S132" s="7"/>
      <c r="T132" s="7"/>
    </row>
    <row r="133" spans="4:22">
      <c r="D133" s="7" t="s">
        <v>1086</v>
      </c>
      <c r="E133" s="7"/>
      <c r="F133" s="7"/>
      <c r="G133" s="7"/>
      <c r="H133" s="7"/>
      <c r="I133" s="7"/>
      <c r="J133" s="7"/>
      <c r="K133" s="7"/>
      <c r="L133" s="7"/>
      <c r="M133" s="7"/>
      <c r="N133" s="7"/>
      <c r="O133" s="7"/>
      <c r="P133" s="7"/>
      <c r="Q133" s="7"/>
      <c r="R133" s="7"/>
      <c r="S133" s="7"/>
      <c r="T133" s="7"/>
    </row>
    <row r="134" spans="4:22">
      <c r="F134" s="7"/>
      <c r="G134" s="7"/>
      <c r="H134" s="7"/>
      <c r="I134" s="7"/>
      <c r="J134" s="7"/>
      <c r="K134" s="7"/>
      <c r="L134" s="7"/>
      <c r="N134" s="7"/>
      <c r="O134" s="7"/>
      <c r="P134" s="7"/>
      <c r="Q134" s="7"/>
      <c r="R134" s="7"/>
      <c r="S134" s="7"/>
      <c r="T134" s="7"/>
      <c r="U134" s="7"/>
      <c r="V134" s="7"/>
    </row>
    <row r="135" spans="4:22" ht="15" thickBot="1">
      <c r="E135" s="7"/>
      <c r="F135" s="7"/>
      <c r="G135" s="7"/>
      <c r="H135" s="10" t="s">
        <v>1029</v>
      </c>
      <c r="I135" s="7"/>
      <c r="J135" s="7"/>
      <c r="K135" s="7"/>
      <c r="L135" s="10"/>
      <c r="M135" s="7"/>
      <c r="N135" s="7"/>
      <c r="O135" s="7"/>
      <c r="P135" s="7"/>
      <c r="Q135" s="7"/>
      <c r="R135" s="7"/>
      <c r="S135" s="7"/>
      <c r="T135" s="7"/>
      <c r="U135" s="7"/>
      <c r="V135" s="7"/>
    </row>
    <row r="136" spans="4:22" ht="15" thickBot="1">
      <c r="F136" s="7" t="s">
        <v>813</v>
      </c>
      <c r="G136" s="7"/>
      <c r="H136" s="226"/>
      <c r="I136" s="325" t="s">
        <v>1087</v>
      </c>
      <c r="J136" s="326"/>
      <c r="K136" s="327"/>
      <c r="L136" s="93">
        <f>IFERROR(H136*99/1000,0)</f>
        <v>0</v>
      </c>
      <c r="M136" s="12" t="s">
        <v>1064</v>
      </c>
      <c r="N136" s="7"/>
      <c r="O136" s="7"/>
      <c r="P136" s="7"/>
      <c r="Q136" s="7"/>
      <c r="R136" s="7"/>
      <c r="S136" s="7"/>
      <c r="T136" s="7"/>
      <c r="U136" s="7"/>
      <c r="V136" s="7"/>
    </row>
    <row r="137" spans="4:22" ht="15" thickBot="1">
      <c r="E137" s="7"/>
      <c r="F137" s="7" t="s">
        <v>814</v>
      </c>
      <c r="G137" s="7"/>
      <c r="H137" s="226"/>
      <c r="I137" s="325" t="s">
        <v>1087</v>
      </c>
      <c r="J137" s="326"/>
      <c r="K137" s="327"/>
      <c r="L137" s="93">
        <f>IFERROR(H137*150/1000,0)</f>
        <v>0</v>
      </c>
      <c r="M137" s="12" t="s">
        <v>1064</v>
      </c>
      <c r="N137" s="7"/>
      <c r="O137" s="7"/>
      <c r="P137" s="7"/>
      <c r="Q137" s="7"/>
      <c r="R137" s="7"/>
      <c r="S137" s="7"/>
      <c r="T137" s="7"/>
      <c r="U137" s="7"/>
      <c r="V137" s="7"/>
    </row>
    <row r="138" spans="4:22" ht="15" thickBot="1">
      <c r="E138" s="7"/>
      <c r="F138" s="7" t="s">
        <v>815</v>
      </c>
      <c r="G138" s="7"/>
      <c r="H138" s="226"/>
      <c r="I138" s="325" t="s">
        <v>1087</v>
      </c>
      <c r="J138" s="326"/>
      <c r="K138" s="327"/>
      <c r="L138" s="93">
        <f>IFERROR(H138*570/1000,0)</f>
        <v>0</v>
      </c>
      <c r="M138" s="12" t="s">
        <v>1064</v>
      </c>
      <c r="N138" s="7"/>
      <c r="O138" s="7"/>
      <c r="P138" s="7"/>
      <c r="Q138" s="7"/>
      <c r="R138" s="7"/>
      <c r="S138" s="7"/>
      <c r="T138" s="7"/>
      <c r="U138" s="7"/>
      <c r="V138" s="7"/>
    </row>
    <row r="139" spans="4:22" ht="15" thickBot="1">
      <c r="E139" s="7"/>
      <c r="F139" s="7" t="s">
        <v>816</v>
      </c>
      <c r="G139" s="7"/>
      <c r="H139" s="226"/>
      <c r="I139" s="325" t="s">
        <v>1087</v>
      </c>
      <c r="J139" s="326"/>
      <c r="K139" s="327"/>
      <c r="L139" s="93">
        <f>IFERROR(H139*301/1000,0)</f>
        <v>0</v>
      </c>
      <c r="M139" s="12" t="s">
        <v>1064</v>
      </c>
      <c r="N139" s="7"/>
      <c r="O139" s="7"/>
      <c r="P139" s="7"/>
      <c r="Q139" s="7"/>
      <c r="R139" s="7"/>
      <c r="S139" s="7"/>
      <c r="T139" s="7"/>
      <c r="U139" s="7"/>
      <c r="V139" s="7"/>
    </row>
    <row r="140" spans="4:22" ht="15" thickBot="1">
      <c r="E140" s="7"/>
      <c r="F140" s="7" t="s">
        <v>817</v>
      </c>
      <c r="G140" s="7"/>
      <c r="H140" s="226"/>
      <c r="I140" s="325" t="s">
        <v>1087</v>
      </c>
      <c r="J140" s="326"/>
      <c r="K140" s="327"/>
      <c r="L140" s="93">
        <f>IFERROR(H140*273/1000,0)</f>
        <v>0</v>
      </c>
      <c r="M140" s="12" t="s">
        <v>1064</v>
      </c>
      <c r="N140" s="7"/>
      <c r="O140" s="7"/>
      <c r="P140" s="7"/>
      <c r="Q140" s="7"/>
      <c r="R140" s="7"/>
      <c r="S140" s="7"/>
      <c r="T140" s="7"/>
      <c r="U140" s="7"/>
      <c r="V140" s="7"/>
    </row>
    <row r="141" spans="4:22" ht="15" thickBot="1">
      <c r="E141" s="7"/>
      <c r="F141" s="7" t="s">
        <v>818</v>
      </c>
      <c r="G141" s="7"/>
      <c r="H141" s="226"/>
      <c r="I141" s="325" t="s">
        <v>1087</v>
      </c>
      <c r="J141" s="326"/>
      <c r="K141" s="327"/>
      <c r="L141" s="93">
        <f>IFERROR(H141*921/1000,0)</f>
        <v>0</v>
      </c>
      <c r="M141" s="12" t="s">
        <v>1064</v>
      </c>
      <c r="N141" s="7"/>
      <c r="O141" s="7"/>
      <c r="P141" s="7"/>
      <c r="Q141" s="7"/>
      <c r="R141" s="7"/>
      <c r="S141" s="7"/>
      <c r="T141" s="7"/>
      <c r="U141" s="7"/>
      <c r="V141" s="7"/>
    </row>
    <row r="142" spans="4:22">
      <c r="E142" s="7"/>
      <c r="F142" s="7"/>
      <c r="G142" s="7"/>
      <c r="H142" s="7"/>
      <c r="I142" s="7"/>
      <c r="J142" s="7"/>
      <c r="K142" s="7"/>
      <c r="L142" s="7"/>
      <c r="M142" s="7"/>
      <c r="N142" s="7"/>
      <c r="O142" s="7"/>
      <c r="P142" s="7"/>
      <c r="Q142" s="7"/>
      <c r="R142" s="7"/>
      <c r="S142" s="7"/>
      <c r="T142" s="7"/>
      <c r="U142" s="7"/>
      <c r="V142" s="7"/>
    </row>
    <row r="143" spans="4:22">
      <c r="E143" s="7"/>
      <c r="F143" s="7"/>
      <c r="G143" s="7"/>
      <c r="H143" s="7"/>
      <c r="I143" s="7"/>
      <c r="J143" s="7"/>
      <c r="K143" s="7"/>
      <c r="L143" s="7"/>
      <c r="M143" s="7"/>
      <c r="N143" s="7"/>
      <c r="O143" s="7"/>
      <c r="P143" s="7"/>
      <c r="Q143" s="7"/>
      <c r="R143" s="7"/>
      <c r="S143" s="7"/>
      <c r="T143" s="7"/>
      <c r="U143" s="7"/>
      <c r="V143" s="7"/>
    </row>
    <row r="144" spans="4:22">
      <c r="D144" s="7"/>
      <c r="E144" s="7"/>
      <c r="F144" s="7"/>
      <c r="G144" s="7"/>
      <c r="H144" s="7"/>
      <c r="I144" s="7"/>
      <c r="J144" s="7"/>
      <c r="K144" s="7"/>
      <c r="L144" s="7"/>
      <c r="M144" s="7"/>
      <c r="N144" s="7"/>
      <c r="O144" s="7"/>
      <c r="P144" s="7"/>
      <c r="Q144" s="7"/>
      <c r="R144" s="7"/>
      <c r="S144" s="7"/>
      <c r="T144" s="7"/>
      <c r="U144" s="7"/>
      <c r="V144" s="7"/>
    </row>
    <row r="145" spans="3:22" ht="20">
      <c r="C145" s="4" t="s">
        <v>104</v>
      </c>
      <c r="D145" s="7"/>
      <c r="E145" s="7"/>
      <c r="F145" s="7"/>
      <c r="G145" s="7"/>
      <c r="H145" s="7"/>
      <c r="I145" s="7"/>
      <c r="J145" s="7"/>
      <c r="K145" s="7"/>
      <c r="L145" s="7"/>
      <c r="M145" s="7"/>
      <c r="N145" s="7"/>
      <c r="O145" s="7"/>
      <c r="P145" s="7"/>
      <c r="Q145" s="7"/>
      <c r="R145" s="7"/>
      <c r="S145" s="7"/>
      <c r="T145" s="7"/>
      <c r="U145" s="7"/>
      <c r="V145" s="7"/>
    </row>
    <row r="146" spans="3:22" ht="20">
      <c r="C146" s="4"/>
      <c r="D146" s="7"/>
      <c r="E146" s="7"/>
      <c r="F146" s="7"/>
      <c r="G146" s="7"/>
      <c r="H146" s="7"/>
      <c r="I146" s="7"/>
      <c r="J146" s="7"/>
      <c r="K146" s="7"/>
      <c r="L146" s="7"/>
      <c r="M146" s="7"/>
      <c r="N146" s="7"/>
      <c r="O146" s="7"/>
      <c r="P146" s="7"/>
      <c r="Q146" s="7"/>
      <c r="R146" s="7"/>
      <c r="S146" s="7"/>
      <c r="T146" s="7"/>
      <c r="U146" s="7"/>
      <c r="V146" s="7"/>
    </row>
    <row r="147" spans="3:22" ht="15.75" customHeight="1">
      <c r="C147" s="4"/>
      <c r="D147" s="307" t="s">
        <v>1088</v>
      </c>
      <c r="E147" s="307"/>
      <c r="F147" s="307"/>
      <c r="G147" s="307"/>
      <c r="H147" s="307"/>
      <c r="I147" s="307"/>
      <c r="J147" s="307"/>
      <c r="K147" s="307"/>
      <c r="L147" s="307"/>
      <c r="M147" s="307"/>
      <c r="N147" s="307"/>
      <c r="O147" s="7"/>
      <c r="P147" s="7"/>
      <c r="Q147" s="7"/>
      <c r="R147" s="7"/>
      <c r="S147" s="7"/>
      <c r="T147" s="7"/>
      <c r="U147" s="7"/>
      <c r="V147" s="7"/>
    </row>
    <row r="148" spans="3:22" ht="15.75" customHeight="1">
      <c r="C148" s="4"/>
      <c r="D148" s="118"/>
      <c r="E148" s="118"/>
      <c r="F148" s="118"/>
      <c r="G148" s="118"/>
      <c r="H148" s="118"/>
      <c r="I148" s="118"/>
      <c r="J148" s="118"/>
      <c r="K148" s="118"/>
      <c r="L148" s="118"/>
      <c r="M148" s="118"/>
      <c r="N148" s="118"/>
      <c r="O148" s="7"/>
      <c r="P148" s="7"/>
      <c r="Q148" s="7"/>
      <c r="R148" s="7"/>
      <c r="S148" s="7"/>
      <c r="T148" s="7"/>
      <c r="U148" s="7"/>
      <c r="V148" s="7"/>
    </row>
    <row r="149" spans="3:22" ht="15.75" customHeight="1" thickBot="1">
      <c r="C149" s="4"/>
      <c r="D149" s="7"/>
      <c r="E149" s="7" t="s">
        <v>1089</v>
      </c>
      <c r="F149" s="7"/>
      <c r="G149" s="7"/>
      <c r="H149" s="7"/>
      <c r="I149" s="7"/>
      <c r="J149" s="7"/>
      <c r="K149" s="7"/>
      <c r="L149" s="7"/>
      <c r="M149" s="7"/>
      <c r="N149" s="7"/>
      <c r="O149" s="7"/>
      <c r="P149" s="7"/>
      <c r="Q149" s="7"/>
      <c r="R149" s="7"/>
      <c r="S149" s="7"/>
      <c r="T149" s="7"/>
      <c r="U149" s="7"/>
      <c r="V149" s="7"/>
    </row>
    <row r="150" spans="3:22" ht="15" thickBot="1">
      <c r="E150" s="7" t="s">
        <v>1090</v>
      </c>
      <c r="F150" s="7"/>
      <c r="G150" s="7"/>
      <c r="H150" s="7"/>
      <c r="I150" s="7"/>
      <c r="J150" s="7"/>
      <c r="K150" s="7"/>
      <c r="L150" s="7"/>
      <c r="M150" s="7"/>
      <c r="N150" s="7"/>
      <c r="O150" s="7"/>
      <c r="P150" s="7"/>
      <c r="Q150" s="7"/>
      <c r="R150" s="17"/>
      <c r="S150" s="17"/>
      <c r="T150" s="17"/>
      <c r="U150" s="7"/>
      <c r="V150" s="7"/>
    </row>
    <row r="151" spans="3:22" ht="15" thickBot="1">
      <c r="E151" s="7" t="s">
        <v>1091</v>
      </c>
      <c r="F151" s="7"/>
      <c r="G151" s="7"/>
      <c r="H151" s="7"/>
      <c r="I151" s="7"/>
      <c r="J151" s="7"/>
      <c r="K151" s="7"/>
      <c r="L151" s="7"/>
      <c r="M151" s="7"/>
      <c r="N151" s="7"/>
      <c r="O151" s="7"/>
      <c r="P151" s="7"/>
      <c r="Q151" s="7"/>
      <c r="R151" s="323"/>
      <c r="S151" s="324"/>
      <c r="T151" s="324"/>
      <c r="U151" s="7"/>
      <c r="V151" s="7"/>
    </row>
    <row r="152" spans="3:22" ht="15" thickBot="1">
      <c r="E152" s="7" t="s">
        <v>1092</v>
      </c>
      <c r="F152" s="7"/>
      <c r="G152" s="7"/>
      <c r="H152" s="7"/>
      <c r="I152" s="7"/>
      <c r="J152" s="7"/>
      <c r="K152" s="7"/>
      <c r="L152" s="7"/>
      <c r="M152" s="7"/>
      <c r="N152" s="7"/>
      <c r="O152" s="7"/>
      <c r="P152" s="7"/>
      <c r="Q152" s="7"/>
      <c r="R152" s="323"/>
      <c r="S152" s="324"/>
      <c r="T152" s="324"/>
      <c r="U152" s="7"/>
      <c r="V152" s="7"/>
    </row>
    <row r="153" spans="3:22" ht="15" thickBot="1">
      <c r="E153" s="7" t="s">
        <v>1093</v>
      </c>
      <c r="G153" s="7"/>
      <c r="H153" s="7"/>
      <c r="I153" s="7"/>
      <c r="J153" s="7"/>
      <c r="K153" s="7"/>
      <c r="L153" s="7"/>
      <c r="M153" s="7"/>
      <c r="N153" s="7"/>
      <c r="O153" s="7"/>
      <c r="P153" s="7"/>
      <c r="Q153" s="7"/>
      <c r="R153" s="323"/>
      <c r="S153" s="324"/>
      <c r="T153" s="324"/>
      <c r="U153" s="7"/>
      <c r="V153" s="7"/>
    </row>
    <row r="154" spans="3:22" ht="15" thickBot="1">
      <c r="E154" s="7" t="s">
        <v>1094</v>
      </c>
      <c r="G154" s="7"/>
      <c r="H154" s="7"/>
      <c r="I154" s="7"/>
      <c r="J154" s="7"/>
      <c r="K154" s="7"/>
      <c r="L154" s="7"/>
      <c r="M154" s="7"/>
      <c r="N154" s="7"/>
      <c r="O154" s="7"/>
      <c r="P154" s="7"/>
      <c r="Q154" s="7"/>
      <c r="R154" s="323"/>
      <c r="S154" s="324"/>
      <c r="T154" s="324"/>
      <c r="U154" s="7"/>
      <c r="V154" s="7"/>
    </row>
    <row r="155" spans="3:22" ht="15" thickBot="1">
      <c r="G155" s="7"/>
      <c r="H155" s="7"/>
      <c r="I155" s="7"/>
      <c r="J155" s="7"/>
      <c r="K155" s="7"/>
      <c r="L155" s="7"/>
      <c r="M155" s="7"/>
      <c r="N155" s="7"/>
      <c r="O155" s="7"/>
      <c r="P155" s="7"/>
      <c r="Q155" s="7"/>
      <c r="R155" s="7"/>
      <c r="S155" s="7"/>
      <c r="T155" s="7"/>
      <c r="U155" s="7"/>
      <c r="V155" s="7"/>
    </row>
    <row r="156" spans="3:22" ht="15" thickBot="1">
      <c r="F156" s="7"/>
      <c r="G156" s="7"/>
      <c r="H156" s="7"/>
      <c r="I156" s="7"/>
      <c r="J156" s="7"/>
      <c r="K156" s="7"/>
      <c r="L156" s="7"/>
      <c r="M156" s="7"/>
      <c r="N156" s="7"/>
      <c r="O156" s="7"/>
      <c r="P156" s="7"/>
      <c r="Q156" s="7"/>
      <c r="R156" s="323"/>
      <c r="S156" s="324"/>
      <c r="T156" s="324"/>
      <c r="U156" s="7"/>
      <c r="V156" s="7"/>
    </row>
    <row r="157" spans="3:22">
      <c r="D157" s="7"/>
      <c r="E157" s="7"/>
      <c r="F157" s="7"/>
      <c r="G157" s="7"/>
      <c r="H157" s="7"/>
      <c r="I157" s="7"/>
      <c r="J157" s="7"/>
      <c r="K157" s="7"/>
      <c r="L157" s="7"/>
      <c r="M157" s="7"/>
      <c r="N157" s="7"/>
      <c r="O157" s="7"/>
      <c r="P157" s="7"/>
      <c r="Q157" s="7"/>
      <c r="R157" s="7"/>
      <c r="S157" s="7"/>
      <c r="T157" s="7"/>
      <c r="U157" s="7"/>
      <c r="V157" s="7"/>
    </row>
    <row r="158" spans="3:22">
      <c r="D158" s="7"/>
      <c r="E158" s="7"/>
      <c r="F158" s="7"/>
      <c r="G158" s="7"/>
      <c r="H158" s="7"/>
      <c r="I158" s="7"/>
      <c r="J158" s="7"/>
      <c r="K158" s="7"/>
      <c r="L158" s="7"/>
      <c r="M158" s="7"/>
      <c r="N158" s="7"/>
      <c r="O158" s="7"/>
      <c r="P158" s="7"/>
      <c r="Q158" s="7"/>
      <c r="R158" s="7"/>
      <c r="S158" s="7"/>
      <c r="T158" s="7"/>
      <c r="U158" s="7"/>
      <c r="V158" s="7"/>
    </row>
    <row r="159" spans="3:22">
      <c r="D159" s="7"/>
      <c r="E159" s="7"/>
      <c r="F159" s="7"/>
      <c r="G159" s="7"/>
      <c r="H159" s="7"/>
      <c r="I159" s="7"/>
      <c r="J159" s="7"/>
      <c r="K159" s="7"/>
      <c r="L159" s="7"/>
      <c r="M159" s="7"/>
      <c r="N159" s="7"/>
      <c r="O159" s="7"/>
      <c r="P159" s="7"/>
      <c r="Q159" s="7"/>
      <c r="R159" s="7"/>
      <c r="S159" s="7"/>
      <c r="T159" s="7"/>
      <c r="U159" s="7"/>
      <c r="V159" s="7"/>
    </row>
    <row r="160" spans="3:22">
      <c r="D160" s="7"/>
      <c r="E160" s="7"/>
      <c r="F160" s="7"/>
      <c r="G160" s="7"/>
      <c r="H160" s="7"/>
      <c r="I160" s="7"/>
      <c r="J160" s="7"/>
      <c r="K160" s="7"/>
      <c r="L160" s="7"/>
      <c r="M160" s="7"/>
      <c r="N160" s="7"/>
      <c r="O160" s="7"/>
      <c r="P160" s="7"/>
      <c r="Q160" s="7"/>
      <c r="R160" s="7"/>
      <c r="S160" s="7"/>
      <c r="T160" s="7"/>
      <c r="U160" s="7"/>
      <c r="V160" s="7"/>
    </row>
    <row r="161" spans="4:22">
      <c r="D161" s="7"/>
      <c r="E161" s="7"/>
      <c r="F161" s="7"/>
      <c r="G161" s="7"/>
      <c r="H161" s="7"/>
      <c r="I161" s="7"/>
      <c r="J161" s="7"/>
      <c r="K161" s="7"/>
      <c r="L161" s="7"/>
      <c r="M161" s="7"/>
      <c r="N161" s="7"/>
      <c r="O161" s="7"/>
      <c r="P161" s="7"/>
      <c r="Q161" s="7"/>
      <c r="R161" s="7"/>
      <c r="S161" s="7"/>
      <c r="T161" s="7"/>
      <c r="U161" s="7"/>
      <c r="V161" s="7"/>
    </row>
    <row r="162" spans="4:22">
      <c r="D162" s="7"/>
      <c r="E162" s="7"/>
      <c r="F162" s="7"/>
      <c r="G162" s="7"/>
      <c r="H162" s="7"/>
      <c r="I162" s="7"/>
      <c r="J162" s="7"/>
      <c r="K162" s="7"/>
      <c r="L162" s="7"/>
      <c r="M162" s="7"/>
      <c r="N162" s="7"/>
      <c r="O162" s="7"/>
      <c r="P162" s="7"/>
      <c r="Q162" s="7"/>
      <c r="R162" s="7"/>
      <c r="S162" s="7"/>
      <c r="T162" s="7"/>
      <c r="U162" s="7"/>
      <c r="V162" s="7"/>
    </row>
    <row r="163" spans="4:22">
      <c r="D163" s="7"/>
      <c r="E163" s="7"/>
      <c r="F163" s="7"/>
      <c r="G163" s="7"/>
      <c r="H163" s="7"/>
      <c r="I163" s="7"/>
      <c r="J163" s="7"/>
      <c r="K163" s="7"/>
      <c r="L163" s="7"/>
      <c r="M163" s="7"/>
      <c r="N163" s="7"/>
      <c r="O163" s="7"/>
      <c r="P163" s="7"/>
      <c r="Q163" s="7"/>
      <c r="R163" s="7"/>
      <c r="S163" s="7"/>
      <c r="T163" s="7"/>
      <c r="U163" s="7"/>
      <c r="V163" s="7"/>
    </row>
    <row r="164" spans="4:22">
      <c r="D164" s="7"/>
      <c r="E164" s="7"/>
      <c r="F164" s="7"/>
      <c r="G164" s="7"/>
      <c r="H164" s="7"/>
      <c r="I164" s="7"/>
      <c r="J164" s="7"/>
      <c r="K164" s="7"/>
      <c r="L164" s="7"/>
      <c r="M164" s="7"/>
      <c r="N164" s="7"/>
      <c r="O164" s="7"/>
      <c r="P164" s="7"/>
      <c r="Q164" s="7"/>
      <c r="R164" s="7"/>
      <c r="S164" s="7"/>
      <c r="T164" s="7"/>
      <c r="U164" s="7"/>
      <c r="V164" s="7"/>
    </row>
    <row r="165" spans="4:22">
      <c r="D165" s="7"/>
      <c r="E165" s="7"/>
      <c r="F165" s="7"/>
      <c r="G165" s="7"/>
      <c r="H165" s="7"/>
      <c r="I165" s="7"/>
      <c r="J165" s="7"/>
      <c r="K165" s="7"/>
      <c r="L165" s="7"/>
      <c r="M165" s="7"/>
      <c r="N165" s="7"/>
      <c r="O165" s="7"/>
      <c r="P165" s="7"/>
      <c r="Q165" s="7"/>
      <c r="R165" s="7"/>
      <c r="S165" s="7"/>
      <c r="T165" s="7"/>
      <c r="U165" s="7"/>
      <c r="V165" s="7"/>
    </row>
    <row r="166" spans="4:22" hidden="1">
      <c r="D166" s="7"/>
      <c r="E166" s="7"/>
      <c r="F166" s="7"/>
      <c r="G166" s="7"/>
      <c r="H166" s="7"/>
      <c r="I166" s="7"/>
      <c r="J166" s="7"/>
      <c r="K166" s="7"/>
      <c r="L166" s="7"/>
      <c r="M166" s="7"/>
      <c r="N166" s="7"/>
      <c r="O166" s="7"/>
      <c r="P166" s="7"/>
      <c r="Q166" s="7"/>
      <c r="R166" s="7"/>
      <c r="S166" s="7"/>
      <c r="T166" s="7"/>
      <c r="U166" s="7"/>
      <c r="V166" s="7"/>
    </row>
    <row r="167" spans="4:22" hidden="1">
      <c r="D167" s="7"/>
      <c r="E167" s="7"/>
      <c r="F167" s="7"/>
      <c r="G167" s="7"/>
      <c r="H167" s="7"/>
      <c r="I167" s="7"/>
      <c r="J167" s="7"/>
      <c r="K167" s="7"/>
      <c r="L167" s="7"/>
      <c r="M167" s="7"/>
      <c r="N167" s="7"/>
      <c r="O167" s="7"/>
      <c r="P167" s="7"/>
      <c r="Q167" s="7"/>
      <c r="R167" s="7"/>
      <c r="S167" s="7"/>
      <c r="T167" s="7"/>
      <c r="U167" s="7"/>
      <c r="V167" s="7"/>
    </row>
    <row r="168" spans="4:22" hidden="1">
      <c r="D168" s="7"/>
      <c r="E168" s="7"/>
      <c r="F168" s="7"/>
      <c r="G168" s="7"/>
      <c r="H168" s="7"/>
      <c r="I168" s="7"/>
      <c r="J168" s="7"/>
      <c r="K168" s="7"/>
      <c r="L168" s="7"/>
      <c r="M168" s="7"/>
      <c r="N168" s="7"/>
      <c r="O168" s="7"/>
      <c r="P168" s="7"/>
      <c r="Q168" s="7"/>
      <c r="R168" s="7"/>
      <c r="S168" s="7"/>
      <c r="T168" s="7"/>
      <c r="U168" s="7"/>
      <c r="V168" s="7"/>
    </row>
    <row r="169" spans="4:22" hidden="1">
      <c r="D169" s="7"/>
      <c r="E169" s="7"/>
      <c r="F169" s="7"/>
      <c r="G169" s="7"/>
      <c r="H169" s="7"/>
      <c r="I169" s="7"/>
      <c r="J169" s="7"/>
      <c r="K169" s="7"/>
      <c r="L169" s="7"/>
      <c r="M169" s="7"/>
      <c r="N169" s="7"/>
      <c r="O169" s="7"/>
      <c r="P169" s="7"/>
      <c r="Q169" s="7"/>
      <c r="R169" s="7"/>
      <c r="S169" s="7"/>
      <c r="T169" s="7"/>
      <c r="U169" s="7"/>
      <c r="V169" s="7"/>
    </row>
    <row r="170" spans="4:22" hidden="1">
      <c r="D170" s="7"/>
      <c r="E170" s="7"/>
      <c r="F170" s="7"/>
      <c r="G170" s="7"/>
      <c r="H170" s="7"/>
      <c r="I170" s="7"/>
      <c r="J170" s="7"/>
      <c r="K170" s="7"/>
      <c r="L170" s="7"/>
      <c r="M170" s="7"/>
      <c r="N170" s="7"/>
      <c r="O170" s="7"/>
      <c r="P170" s="7"/>
      <c r="Q170" s="7"/>
      <c r="R170" s="7"/>
      <c r="S170" s="7"/>
      <c r="T170" s="7"/>
      <c r="U170" s="7"/>
      <c r="V170" s="7"/>
    </row>
    <row r="171" spans="4:22" hidden="1">
      <c r="D171" s="7"/>
      <c r="E171" s="7"/>
      <c r="F171" s="7"/>
      <c r="G171" s="7"/>
      <c r="H171" s="7"/>
      <c r="I171" s="7"/>
      <c r="J171" s="7"/>
      <c r="K171" s="7"/>
      <c r="L171" s="7"/>
      <c r="M171" s="7"/>
      <c r="N171" s="7"/>
      <c r="O171" s="7"/>
      <c r="P171" s="7"/>
      <c r="Q171" s="7"/>
      <c r="R171" s="7"/>
      <c r="S171" s="7"/>
      <c r="T171" s="7"/>
      <c r="U171" s="7"/>
      <c r="V171" s="7"/>
    </row>
    <row r="172" spans="4:22" hidden="1">
      <c r="D172" s="7"/>
      <c r="E172" s="7"/>
      <c r="F172" s="7"/>
      <c r="G172" s="7"/>
      <c r="H172" s="7"/>
      <c r="I172" s="7"/>
      <c r="J172" s="7"/>
      <c r="K172" s="7"/>
      <c r="L172" s="7"/>
      <c r="M172" s="7"/>
      <c r="N172" s="7"/>
      <c r="O172" s="7"/>
      <c r="P172" s="7"/>
      <c r="Q172" s="7"/>
      <c r="R172" s="7"/>
      <c r="S172" s="7"/>
      <c r="T172" s="7"/>
      <c r="U172" s="7"/>
      <c r="V172" s="7"/>
    </row>
    <row r="173" spans="4:22" hidden="1">
      <c r="D173" s="7"/>
      <c r="E173" s="7"/>
      <c r="F173" s="7"/>
      <c r="G173" s="7"/>
      <c r="H173" s="7"/>
      <c r="I173" s="7"/>
      <c r="J173" s="7"/>
      <c r="K173" s="7"/>
      <c r="L173" s="7"/>
      <c r="M173" s="7"/>
      <c r="N173" s="7"/>
      <c r="O173" s="7"/>
      <c r="P173" s="7"/>
      <c r="Q173" s="7"/>
      <c r="R173" s="7"/>
      <c r="S173" s="7"/>
      <c r="T173" s="7"/>
      <c r="U173" s="7"/>
      <c r="V173" s="7"/>
    </row>
    <row r="174" spans="4:22" hidden="1">
      <c r="D174" s="7"/>
      <c r="E174" s="7"/>
      <c r="F174" s="7"/>
      <c r="G174" s="7"/>
      <c r="H174" s="7"/>
      <c r="I174" s="7"/>
      <c r="J174" s="7"/>
      <c r="K174" s="7"/>
      <c r="L174" s="7"/>
      <c r="M174" s="7"/>
      <c r="N174" s="7"/>
      <c r="O174" s="7"/>
      <c r="P174" s="7"/>
      <c r="Q174" s="7"/>
      <c r="R174" s="7"/>
      <c r="S174" s="7"/>
      <c r="T174" s="7"/>
      <c r="U174" s="7"/>
      <c r="V174" s="7"/>
    </row>
    <row r="175" spans="4:22" hidden="1">
      <c r="D175" s="7"/>
      <c r="E175" s="7"/>
      <c r="F175" s="7"/>
      <c r="G175" s="7"/>
      <c r="H175" s="7"/>
      <c r="I175" s="7"/>
      <c r="J175" s="7"/>
      <c r="K175" s="7"/>
      <c r="L175" s="7"/>
      <c r="M175" s="7"/>
      <c r="N175" s="7"/>
      <c r="O175" s="7"/>
      <c r="P175" s="7"/>
      <c r="Q175" s="7"/>
      <c r="R175" s="7"/>
      <c r="S175" s="7"/>
      <c r="T175" s="7"/>
      <c r="U175" s="7"/>
      <c r="V175" s="7"/>
    </row>
    <row r="176" spans="4:22" hidden="1">
      <c r="D176" s="7"/>
      <c r="E176" s="7"/>
      <c r="F176" s="7"/>
      <c r="G176" s="7"/>
      <c r="H176" s="7"/>
      <c r="I176" s="7"/>
      <c r="J176" s="7"/>
      <c r="K176" s="7"/>
      <c r="L176" s="7"/>
      <c r="M176" s="7"/>
      <c r="N176" s="7"/>
      <c r="O176" s="7"/>
      <c r="P176" s="7"/>
      <c r="Q176" s="7"/>
      <c r="R176" s="7"/>
      <c r="S176" s="7"/>
      <c r="T176" s="7"/>
      <c r="U176" s="7"/>
      <c r="V176" s="7"/>
    </row>
    <row r="177" spans="4:22" hidden="1">
      <c r="D177" s="7"/>
      <c r="E177" s="7"/>
      <c r="F177" s="7"/>
      <c r="G177" s="7"/>
      <c r="H177" s="7"/>
      <c r="I177" s="7"/>
      <c r="J177" s="7"/>
      <c r="K177" s="7"/>
      <c r="L177" s="7"/>
      <c r="M177" s="7"/>
      <c r="N177" s="7"/>
      <c r="O177" s="7"/>
      <c r="P177" s="7"/>
      <c r="Q177" s="7"/>
      <c r="R177" s="7"/>
      <c r="S177" s="7"/>
      <c r="T177" s="7"/>
      <c r="U177" s="7"/>
      <c r="V177" s="7"/>
    </row>
    <row r="178" spans="4:22" hidden="1">
      <c r="D178" s="7"/>
      <c r="E178" s="7"/>
      <c r="F178" s="7"/>
      <c r="G178" s="7"/>
      <c r="H178" s="7"/>
      <c r="I178" s="7"/>
      <c r="J178" s="7"/>
      <c r="K178" s="7"/>
      <c r="L178" s="7"/>
      <c r="M178" s="7"/>
      <c r="N178" s="7"/>
      <c r="O178" s="7"/>
      <c r="P178" s="7"/>
      <c r="Q178" s="7"/>
      <c r="R178" s="7"/>
      <c r="S178" s="7"/>
      <c r="T178" s="7"/>
      <c r="U178" s="7"/>
      <c r="V178" s="7"/>
    </row>
    <row r="179" spans="4:22" hidden="1">
      <c r="D179" s="7"/>
      <c r="E179" s="7"/>
      <c r="F179" s="7"/>
      <c r="G179" s="7"/>
      <c r="H179" s="7"/>
      <c r="I179" s="7"/>
      <c r="J179" s="7"/>
      <c r="K179" s="7"/>
      <c r="L179" s="7"/>
      <c r="M179" s="7"/>
      <c r="N179" s="7"/>
      <c r="O179" s="7"/>
      <c r="P179" s="7"/>
      <c r="Q179" s="7"/>
      <c r="R179" s="7"/>
      <c r="S179" s="7"/>
      <c r="T179" s="7"/>
      <c r="U179" s="7"/>
      <c r="V179" s="7"/>
    </row>
    <row r="180" spans="4:22" hidden="1">
      <c r="D180" s="7"/>
      <c r="E180" s="7"/>
      <c r="F180" s="7"/>
      <c r="G180" s="7"/>
      <c r="H180" s="7"/>
      <c r="I180" s="7"/>
      <c r="J180" s="7"/>
      <c r="K180" s="7"/>
      <c r="L180" s="7"/>
      <c r="M180" s="7"/>
      <c r="N180" s="7"/>
      <c r="O180" s="7"/>
      <c r="P180" s="7"/>
      <c r="Q180" s="7"/>
      <c r="R180" s="7"/>
      <c r="S180" s="7"/>
      <c r="T180" s="7"/>
      <c r="U180" s="7"/>
      <c r="V180" s="7"/>
    </row>
    <row r="181" spans="4:22" hidden="1">
      <c r="D181" s="7"/>
      <c r="E181" s="7"/>
      <c r="F181" s="7"/>
      <c r="G181" s="7"/>
      <c r="H181" s="7"/>
      <c r="I181" s="7"/>
      <c r="J181" s="7"/>
      <c r="K181" s="7"/>
      <c r="L181" s="7"/>
      <c r="M181" s="7"/>
      <c r="N181" s="7"/>
      <c r="O181" s="7"/>
      <c r="P181" s="7"/>
      <c r="Q181" s="7"/>
      <c r="R181" s="7"/>
      <c r="S181" s="7"/>
      <c r="T181" s="7"/>
      <c r="U181" s="7"/>
      <c r="V181" s="7"/>
    </row>
    <row r="182" spans="4:22" hidden="1">
      <c r="D182" s="7"/>
      <c r="E182" s="7"/>
      <c r="F182" s="7"/>
      <c r="G182" s="7"/>
      <c r="H182" s="7"/>
      <c r="I182" s="7"/>
      <c r="J182" s="7"/>
      <c r="K182" s="7"/>
      <c r="L182" s="7"/>
      <c r="M182" s="7"/>
      <c r="N182" s="7"/>
      <c r="O182" s="7"/>
      <c r="P182" s="7"/>
      <c r="Q182" s="7"/>
      <c r="R182" s="7"/>
      <c r="S182" s="7"/>
      <c r="T182" s="7"/>
      <c r="U182" s="7"/>
      <c r="V182" s="7"/>
    </row>
    <row r="183" spans="4:22" hidden="1">
      <c r="D183" s="7"/>
      <c r="E183" s="7"/>
      <c r="F183" s="7"/>
      <c r="G183" s="7"/>
      <c r="H183" s="7"/>
      <c r="I183" s="7"/>
      <c r="J183" s="7"/>
      <c r="K183" s="7"/>
      <c r="L183" s="7"/>
      <c r="M183" s="7"/>
      <c r="N183" s="7"/>
      <c r="O183" s="7"/>
      <c r="P183" s="7"/>
      <c r="Q183" s="7"/>
      <c r="R183" s="7"/>
      <c r="S183" s="7"/>
      <c r="T183" s="7"/>
      <c r="U183" s="7"/>
      <c r="V183" s="7"/>
    </row>
    <row r="184" spans="4:22" hidden="1">
      <c r="D184" s="7"/>
      <c r="E184" s="7"/>
      <c r="F184" s="7"/>
      <c r="G184" s="7"/>
      <c r="H184" s="7"/>
      <c r="I184" s="7"/>
      <c r="J184" s="7"/>
      <c r="K184" s="7"/>
      <c r="L184" s="7"/>
      <c r="M184" s="7"/>
      <c r="N184" s="7"/>
      <c r="O184" s="7"/>
      <c r="P184" s="7"/>
      <c r="Q184" s="7"/>
      <c r="R184" s="7"/>
      <c r="S184" s="7"/>
      <c r="T184" s="7"/>
      <c r="U184" s="7"/>
      <c r="V184" s="7"/>
    </row>
    <row r="185" spans="4:22" hidden="1">
      <c r="D185" s="7"/>
      <c r="E185" s="7"/>
      <c r="F185" s="7"/>
      <c r="G185" s="7"/>
      <c r="H185" s="7"/>
      <c r="I185" s="7"/>
      <c r="J185" s="7"/>
      <c r="K185" s="7"/>
      <c r="L185" s="7"/>
      <c r="M185" s="7"/>
      <c r="N185" s="7"/>
      <c r="O185" s="7"/>
      <c r="P185" s="7"/>
      <c r="Q185" s="7"/>
      <c r="R185" s="7"/>
      <c r="S185" s="7"/>
      <c r="T185" s="7"/>
      <c r="U185" s="7"/>
      <c r="V185" s="7"/>
    </row>
    <row r="186" spans="4:22" hidden="1">
      <c r="D186" s="7"/>
      <c r="E186" s="7"/>
      <c r="F186" s="7"/>
      <c r="G186" s="7"/>
      <c r="H186" s="7"/>
      <c r="I186" s="7"/>
      <c r="J186" s="7"/>
      <c r="K186" s="7"/>
      <c r="L186" s="7"/>
      <c r="M186" s="7"/>
      <c r="N186" s="7"/>
      <c r="O186" s="7"/>
      <c r="P186" s="7"/>
      <c r="Q186" s="7"/>
      <c r="R186" s="7"/>
      <c r="S186" s="7"/>
      <c r="T186" s="7"/>
      <c r="U186" s="7"/>
      <c r="V186" s="7"/>
    </row>
    <row r="187" spans="4:22" hidden="1">
      <c r="D187" s="7"/>
      <c r="E187" s="7"/>
      <c r="F187" s="7"/>
      <c r="G187" s="7"/>
      <c r="H187" s="7"/>
      <c r="I187" s="7"/>
      <c r="J187" s="7"/>
      <c r="K187" s="7"/>
      <c r="L187" s="7"/>
      <c r="M187" s="7"/>
      <c r="N187" s="7"/>
      <c r="O187" s="7"/>
      <c r="P187" s="7"/>
      <c r="Q187" s="7"/>
      <c r="R187" s="7"/>
      <c r="S187" s="7"/>
      <c r="T187" s="7"/>
      <c r="U187" s="7"/>
      <c r="V187" s="7"/>
    </row>
    <row r="188" spans="4:22" hidden="1">
      <c r="D188" s="7"/>
      <c r="E188" s="7"/>
      <c r="F188" s="7"/>
      <c r="G188" s="7"/>
      <c r="H188" s="7"/>
      <c r="I188" s="7"/>
      <c r="J188" s="7"/>
      <c r="K188" s="7"/>
      <c r="L188" s="7"/>
      <c r="M188" s="7"/>
      <c r="N188" s="7"/>
      <c r="O188" s="7"/>
      <c r="P188" s="7"/>
      <c r="Q188" s="7"/>
      <c r="R188" s="7"/>
      <c r="S188" s="7"/>
      <c r="T188" s="7"/>
      <c r="U188" s="7"/>
      <c r="V188" s="7"/>
    </row>
    <row r="189" spans="4:22" hidden="1">
      <c r="D189" s="7"/>
      <c r="E189" s="7"/>
      <c r="F189" s="7"/>
      <c r="G189" s="7"/>
      <c r="H189" s="7"/>
      <c r="I189" s="7"/>
      <c r="J189" s="7"/>
      <c r="K189" s="7"/>
      <c r="L189" s="7"/>
      <c r="M189" s="7"/>
      <c r="N189" s="7"/>
      <c r="O189" s="7"/>
      <c r="P189" s="7"/>
      <c r="Q189" s="7"/>
      <c r="R189" s="7"/>
      <c r="S189" s="7"/>
      <c r="T189" s="7"/>
      <c r="U189" s="7"/>
      <c r="V189" s="7"/>
    </row>
    <row r="190" spans="4:22" hidden="1">
      <c r="D190" s="7"/>
      <c r="E190" s="7"/>
      <c r="F190" s="7"/>
      <c r="G190" s="7"/>
      <c r="H190" s="7"/>
      <c r="I190" s="7"/>
      <c r="J190" s="7"/>
      <c r="K190" s="7"/>
      <c r="L190" s="7"/>
      <c r="M190" s="7"/>
      <c r="N190" s="7"/>
      <c r="O190" s="7"/>
      <c r="P190" s="7"/>
      <c r="Q190" s="7"/>
      <c r="R190" s="7"/>
      <c r="S190" s="7"/>
      <c r="T190" s="7"/>
      <c r="U190" s="7"/>
      <c r="V190" s="7"/>
    </row>
    <row r="191" spans="4:22" hidden="1">
      <c r="D191" s="7"/>
      <c r="E191" s="7"/>
      <c r="F191" s="7"/>
      <c r="G191" s="7"/>
      <c r="H191" s="7"/>
      <c r="I191" s="7"/>
      <c r="J191" s="7"/>
      <c r="K191" s="7"/>
      <c r="L191" s="7"/>
      <c r="M191" s="7"/>
      <c r="N191" s="7"/>
      <c r="O191" s="7"/>
      <c r="P191" s="7"/>
      <c r="Q191" s="7"/>
      <c r="R191" s="7"/>
      <c r="S191" s="7"/>
      <c r="T191" s="7"/>
      <c r="U191" s="7"/>
      <c r="V191" s="7"/>
    </row>
    <row r="192" spans="4:22" hidden="1">
      <c r="D192" s="7"/>
      <c r="E192" s="7"/>
      <c r="F192" s="7"/>
      <c r="G192" s="7"/>
      <c r="H192" s="7"/>
      <c r="I192" s="7"/>
      <c r="J192" s="7"/>
      <c r="K192" s="7"/>
      <c r="L192" s="7"/>
      <c r="M192" s="7"/>
      <c r="N192" s="7"/>
      <c r="O192" s="7"/>
      <c r="P192" s="7"/>
      <c r="Q192" s="7"/>
      <c r="R192" s="7"/>
      <c r="S192" s="7"/>
      <c r="T192" s="7"/>
      <c r="U192" s="7"/>
      <c r="V192" s="7"/>
    </row>
    <row r="193" spans="4:22" hidden="1">
      <c r="D193" s="7"/>
      <c r="E193" s="7"/>
      <c r="F193" s="7"/>
      <c r="G193" s="7"/>
      <c r="H193" s="7"/>
      <c r="I193" s="7"/>
      <c r="J193" s="7"/>
      <c r="K193" s="7"/>
      <c r="L193" s="7"/>
      <c r="M193" s="7"/>
      <c r="N193" s="7"/>
      <c r="O193" s="7"/>
      <c r="P193" s="7"/>
      <c r="Q193" s="7"/>
      <c r="R193" s="7"/>
      <c r="S193" s="7"/>
      <c r="T193" s="7"/>
      <c r="U193" s="7"/>
      <c r="V193" s="7"/>
    </row>
    <row r="194" spans="4:22" hidden="1">
      <c r="D194" s="7"/>
      <c r="E194" s="7"/>
      <c r="F194" s="7"/>
      <c r="G194" s="7"/>
      <c r="H194" s="7"/>
      <c r="I194" s="7"/>
      <c r="J194" s="7"/>
      <c r="K194" s="7"/>
      <c r="L194" s="7"/>
      <c r="M194" s="7"/>
      <c r="N194" s="7"/>
      <c r="O194" s="7"/>
      <c r="P194" s="7"/>
      <c r="Q194" s="7"/>
      <c r="R194" s="7"/>
      <c r="S194" s="7"/>
      <c r="T194" s="7"/>
      <c r="U194" s="7"/>
      <c r="V194" s="7"/>
    </row>
    <row r="195" spans="4:22" hidden="1">
      <c r="D195" s="7"/>
      <c r="E195" s="7"/>
      <c r="F195" s="7"/>
      <c r="G195" s="7"/>
      <c r="H195" s="7"/>
      <c r="I195" s="7"/>
      <c r="J195" s="7"/>
      <c r="K195" s="7"/>
      <c r="L195" s="7"/>
      <c r="M195" s="7"/>
      <c r="N195" s="7"/>
      <c r="O195" s="7"/>
      <c r="P195" s="7"/>
      <c r="Q195" s="7"/>
      <c r="R195" s="7"/>
      <c r="S195" s="7"/>
      <c r="T195" s="7"/>
      <c r="U195" s="7"/>
      <c r="V195" s="7"/>
    </row>
    <row r="196" spans="4:22" hidden="1">
      <c r="D196" s="7"/>
      <c r="E196" s="7"/>
      <c r="F196" s="7"/>
      <c r="G196" s="7"/>
      <c r="H196" s="7"/>
      <c r="I196" s="7"/>
      <c r="J196" s="7"/>
      <c r="K196" s="7"/>
      <c r="L196" s="7"/>
      <c r="M196" s="7"/>
      <c r="N196" s="7"/>
      <c r="O196" s="7"/>
      <c r="P196" s="7"/>
      <c r="Q196" s="7"/>
      <c r="R196" s="7"/>
      <c r="S196" s="7"/>
      <c r="T196" s="7"/>
      <c r="U196" s="7"/>
      <c r="V196" s="7"/>
    </row>
    <row r="197" spans="4:22" hidden="1">
      <c r="D197" s="7"/>
      <c r="E197" s="7"/>
      <c r="F197" s="7"/>
      <c r="G197" s="7"/>
      <c r="H197" s="7"/>
      <c r="I197" s="7"/>
      <c r="J197" s="7"/>
      <c r="K197" s="7"/>
      <c r="L197" s="7"/>
      <c r="M197" s="7"/>
      <c r="N197" s="7"/>
      <c r="O197" s="7"/>
      <c r="P197" s="7"/>
      <c r="Q197" s="7"/>
      <c r="R197" s="7"/>
      <c r="S197" s="7"/>
      <c r="T197" s="7"/>
      <c r="U197" s="7"/>
      <c r="V197" s="7"/>
    </row>
    <row r="198" spans="4:22" hidden="1">
      <c r="D198" s="7"/>
      <c r="E198" s="7"/>
      <c r="F198" s="7"/>
      <c r="G198" s="7"/>
      <c r="H198" s="7"/>
      <c r="I198" s="7"/>
      <c r="J198" s="7"/>
      <c r="K198" s="7"/>
      <c r="L198" s="7"/>
      <c r="M198" s="7"/>
      <c r="N198" s="7"/>
      <c r="O198" s="7"/>
      <c r="P198" s="7"/>
      <c r="Q198" s="7"/>
      <c r="R198" s="7"/>
      <c r="S198" s="7"/>
      <c r="T198" s="7"/>
      <c r="U198" s="7"/>
      <c r="V198" s="7"/>
    </row>
    <row r="199" spans="4:22" hidden="1">
      <c r="D199" s="7"/>
      <c r="E199" s="7"/>
      <c r="F199" s="7"/>
      <c r="G199" s="7"/>
      <c r="H199" s="7"/>
      <c r="I199" s="7"/>
      <c r="J199" s="7"/>
      <c r="K199" s="7"/>
      <c r="L199" s="7"/>
      <c r="M199" s="7"/>
      <c r="N199" s="7"/>
      <c r="O199" s="7"/>
      <c r="P199" s="7"/>
      <c r="Q199" s="7"/>
      <c r="R199" s="7"/>
      <c r="S199" s="7"/>
      <c r="T199" s="7"/>
      <c r="U199" s="7"/>
      <c r="V199" s="7"/>
    </row>
    <row r="200" spans="4:22" hidden="1">
      <c r="D200" s="7"/>
      <c r="E200" s="7"/>
      <c r="F200" s="7"/>
      <c r="G200" s="7"/>
      <c r="H200" s="7"/>
      <c r="I200" s="7"/>
      <c r="J200" s="7"/>
      <c r="K200" s="7"/>
      <c r="L200" s="7"/>
      <c r="M200" s="7"/>
      <c r="N200" s="7"/>
      <c r="O200" s="7"/>
      <c r="P200" s="7"/>
      <c r="Q200" s="7"/>
      <c r="R200" s="7"/>
      <c r="S200" s="7"/>
      <c r="T200" s="7"/>
      <c r="U200" s="7"/>
      <c r="V200" s="7"/>
    </row>
    <row r="201" spans="4:22" hidden="1">
      <c r="D201" s="7"/>
      <c r="E201" s="7"/>
      <c r="F201" s="7"/>
      <c r="G201" s="7"/>
      <c r="H201" s="7"/>
      <c r="I201" s="7"/>
      <c r="J201" s="7"/>
      <c r="K201" s="7"/>
      <c r="L201" s="7"/>
      <c r="M201" s="7"/>
      <c r="N201" s="7"/>
      <c r="O201" s="7"/>
      <c r="P201" s="7"/>
      <c r="Q201" s="7"/>
      <c r="R201" s="7"/>
      <c r="S201" s="7"/>
      <c r="T201" s="7"/>
      <c r="U201" s="7"/>
      <c r="V201" s="7"/>
    </row>
    <row r="202" spans="4:22" hidden="1">
      <c r="D202" s="7"/>
      <c r="E202" s="7"/>
      <c r="F202" s="7"/>
      <c r="G202" s="7"/>
      <c r="H202" s="7"/>
      <c r="I202" s="7"/>
      <c r="J202" s="7"/>
      <c r="K202" s="7"/>
      <c r="L202" s="7"/>
      <c r="M202" s="7"/>
      <c r="N202" s="7"/>
      <c r="O202" s="7"/>
      <c r="P202" s="7"/>
      <c r="Q202" s="7"/>
      <c r="R202" s="7"/>
      <c r="S202" s="7"/>
      <c r="T202" s="7"/>
      <c r="U202" s="7"/>
      <c r="V202" s="7"/>
    </row>
    <row r="203" spans="4:22" hidden="1">
      <c r="D203" s="7"/>
      <c r="E203" s="7"/>
      <c r="F203" s="7"/>
      <c r="G203" s="7"/>
      <c r="H203" s="7"/>
      <c r="I203" s="7"/>
      <c r="J203" s="7"/>
      <c r="K203" s="7"/>
      <c r="L203" s="7"/>
      <c r="M203" s="7"/>
      <c r="N203" s="7"/>
      <c r="O203" s="7"/>
      <c r="P203" s="7"/>
      <c r="Q203" s="7"/>
      <c r="R203" s="7"/>
      <c r="S203" s="7"/>
      <c r="T203" s="7"/>
      <c r="U203" s="7"/>
      <c r="V203" s="7"/>
    </row>
    <row r="204" spans="4:22" hidden="1">
      <c r="D204" s="7"/>
      <c r="E204" s="7"/>
      <c r="F204" s="7"/>
      <c r="G204" s="7"/>
      <c r="H204" s="7"/>
      <c r="I204" s="7"/>
      <c r="J204" s="7"/>
      <c r="K204" s="7"/>
      <c r="L204" s="7"/>
      <c r="M204" s="7"/>
      <c r="N204" s="7"/>
      <c r="O204" s="7"/>
      <c r="P204" s="7"/>
      <c r="Q204" s="7"/>
      <c r="R204" s="7"/>
      <c r="S204" s="7"/>
      <c r="T204" s="7"/>
      <c r="U204" s="7"/>
      <c r="V204" s="7"/>
    </row>
    <row r="205" spans="4:22" hidden="1">
      <c r="D205" s="7"/>
      <c r="E205" s="7"/>
      <c r="F205" s="7"/>
      <c r="G205" s="7"/>
      <c r="H205" s="7"/>
      <c r="I205" s="7"/>
      <c r="J205" s="7"/>
      <c r="K205" s="7"/>
      <c r="L205" s="7"/>
      <c r="M205" s="7"/>
      <c r="N205" s="7"/>
      <c r="O205" s="7"/>
      <c r="P205" s="7"/>
      <c r="Q205" s="7"/>
      <c r="R205" s="7"/>
      <c r="S205" s="7"/>
      <c r="T205" s="7"/>
      <c r="U205" s="7"/>
      <c r="V205" s="7"/>
    </row>
    <row r="206" spans="4:22" hidden="1">
      <c r="D206" s="7"/>
      <c r="E206" s="7"/>
      <c r="F206" s="7"/>
      <c r="G206" s="7"/>
      <c r="H206" s="7"/>
      <c r="I206" s="7"/>
      <c r="J206" s="7"/>
      <c r="K206" s="7"/>
      <c r="L206" s="7"/>
      <c r="M206" s="7"/>
      <c r="N206" s="7"/>
      <c r="O206" s="7"/>
      <c r="P206" s="7"/>
      <c r="Q206" s="7"/>
      <c r="R206" s="7"/>
      <c r="S206" s="7"/>
      <c r="T206" s="7"/>
      <c r="U206" s="7"/>
      <c r="V206" s="7"/>
    </row>
    <row r="207" spans="4:22" hidden="1">
      <c r="D207" s="7"/>
      <c r="E207" s="7"/>
      <c r="F207" s="7"/>
      <c r="G207" s="7"/>
      <c r="H207" s="7"/>
      <c r="I207" s="7"/>
      <c r="J207" s="7"/>
      <c r="K207" s="7"/>
      <c r="L207" s="7"/>
      <c r="M207" s="7"/>
      <c r="N207" s="7"/>
      <c r="O207" s="7"/>
      <c r="P207" s="7"/>
      <c r="Q207" s="7"/>
      <c r="R207" s="7"/>
      <c r="S207" s="7"/>
      <c r="T207" s="7"/>
      <c r="U207" s="7"/>
      <c r="V207" s="7"/>
    </row>
    <row r="208" spans="4:22" hidden="1">
      <c r="D208" s="7"/>
      <c r="E208" s="7"/>
      <c r="F208" s="7"/>
      <c r="G208" s="7"/>
      <c r="H208" s="7"/>
      <c r="I208" s="7"/>
      <c r="J208" s="7"/>
      <c r="K208" s="7"/>
      <c r="L208" s="7"/>
      <c r="M208" s="7"/>
      <c r="N208" s="7"/>
      <c r="O208" s="7"/>
      <c r="P208" s="7"/>
      <c r="Q208" s="7"/>
      <c r="R208" s="7"/>
      <c r="S208" s="7"/>
      <c r="T208" s="7"/>
      <c r="U208" s="7"/>
      <c r="V208" s="7"/>
    </row>
    <row r="209" spans="4:22" hidden="1">
      <c r="D209" s="7"/>
      <c r="E209" s="7"/>
      <c r="F209" s="7"/>
      <c r="G209" s="7"/>
      <c r="H209" s="7"/>
      <c r="I209" s="7"/>
      <c r="J209" s="7"/>
      <c r="K209" s="7"/>
      <c r="L209" s="7"/>
      <c r="M209" s="7"/>
      <c r="N209" s="7"/>
      <c r="O209" s="7"/>
      <c r="P209" s="7"/>
      <c r="Q209" s="7"/>
      <c r="R209" s="7"/>
      <c r="S209" s="7"/>
      <c r="T209" s="7"/>
      <c r="U209" s="7"/>
      <c r="V209" s="7"/>
    </row>
    <row r="210" spans="4:22" hidden="1">
      <c r="D210" s="7"/>
      <c r="E210" s="7"/>
      <c r="F210" s="7"/>
      <c r="G210" s="7"/>
      <c r="H210" s="7"/>
      <c r="I210" s="7"/>
      <c r="J210" s="7"/>
      <c r="K210" s="7"/>
      <c r="L210" s="7"/>
      <c r="M210" s="7"/>
      <c r="N210" s="7"/>
      <c r="O210" s="7"/>
      <c r="P210" s="7"/>
      <c r="Q210" s="7"/>
      <c r="R210" s="7"/>
      <c r="S210" s="7"/>
      <c r="T210" s="7"/>
      <c r="U210" s="7"/>
      <c r="V210" s="7"/>
    </row>
    <row r="211" spans="4:22" hidden="1">
      <c r="D211" s="7"/>
      <c r="E211" s="7"/>
      <c r="F211" s="7"/>
      <c r="G211" s="7"/>
      <c r="H211" s="7"/>
      <c r="I211" s="7"/>
      <c r="J211" s="7"/>
      <c r="K211" s="7"/>
      <c r="L211" s="7"/>
      <c r="M211" s="7"/>
      <c r="N211" s="7"/>
      <c r="O211" s="7"/>
      <c r="P211" s="7"/>
      <c r="Q211" s="7"/>
      <c r="R211" s="7"/>
      <c r="S211" s="7"/>
      <c r="T211" s="7"/>
      <c r="U211" s="7"/>
      <c r="V211" s="7"/>
    </row>
    <row r="212" spans="4:22" hidden="1">
      <c r="D212" s="7"/>
      <c r="E212" s="7"/>
      <c r="F212" s="7"/>
      <c r="G212" s="7"/>
      <c r="H212" s="7"/>
      <c r="I212" s="7"/>
      <c r="J212" s="7"/>
      <c r="K212" s="7"/>
      <c r="L212" s="7"/>
      <c r="M212" s="7"/>
      <c r="N212" s="7"/>
      <c r="O212" s="7"/>
      <c r="P212" s="7"/>
      <c r="Q212" s="7"/>
      <c r="R212" s="7"/>
      <c r="S212" s="7"/>
      <c r="T212" s="7"/>
      <c r="U212" s="7"/>
      <c r="V212" s="7"/>
    </row>
    <row r="213" spans="4:22" hidden="1">
      <c r="D213" s="7"/>
      <c r="E213" s="7"/>
      <c r="F213" s="7"/>
      <c r="G213" s="7"/>
      <c r="H213" s="7"/>
      <c r="I213" s="7"/>
      <c r="J213" s="7"/>
      <c r="K213" s="7"/>
      <c r="L213" s="7"/>
      <c r="M213" s="7"/>
      <c r="N213" s="7"/>
      <c r="O213" s="7"/>
      <c r="P213" s="7"/>
      <c r="Q213" s="7"/>
      <c r="R213" s="7"/>
      <c r="S213" s="7"/>
      <c r="T213" s="7"/>
      <c r="U213" s="7"/>
      <c r="V213" s="7"/>
    </row>
    <row r="214" spans="4:22" hidden="1">
      <c r="D214" s="7"/>
      <c r="E214" s="7"/>
      <c r="F214" s="7"/>
      <c r="G214" s="7"/>
      <c r="H214" s="7"/>
      <c r="I214" s="7"/>
      <c r="J214" s="7"/>
      <c r="K214" s="7"/>
      <c r="L214" s="7"/>
      <c r="M214" s="7"/>
      <c r="N214" s="7"/>
      <c r="O214" s="7"/>
      <c r="P214" s="7"/>
      <c r="Q214" s="7"/>
      <c r="R214" s="7"/>
      <c r="S214" s="7"/>
      <c r="T214" s="7"/>
      <c r="U214" s="7"/>
      <c r="V214" s="7"/>
    </row>
    <row r="215" spans="4:22" hidden="1">
      <c r="D215" s="7"/>
      <c r="E215" s="7"/>
      <c r="F215" s="7"/>
      <c r="G215" s="7"/>
      <c r="H215" s="7"/>
      <c r="I215" s="7"/>
      <c r="J215" s="7"/>
      <c r="K215" s="7"/>
      <c r="L215" s="7"/>
      <c r="M215" s="7"/>
      <c r="N215" s="7"/>
      <c r="O215" s="7"/>
      <c r="P215" s="7"/>
      <c r="Q215" s="7"/>
      <c r="R215" s="7"/>
      <c r="S215" s="7"/>
      <c r="T215" s="7"/>
      <c r="U215" s="7"/>
      <c r="V215" s="7"/>
    </row>
    <row r="216" spans="4:22" hidden="1">
      <c r="D216" s="7"/>
      <c r="E216" s="7"/>
      <c r="F216" s="7"/>
      <c r="G216" s="7"/>
      <c r="H216" s="7"/>
      <c r="I216" s="7"/>
      <c r="J216" s="7"/>
      <c r="K216" s="7"/>
      <c r="L216" s="7"/>
      <c r="M216" s="7"/>
      <c r="N216" s="7"/>
      <c r="O216" s="7"/>
      <c r="P216" s="7"/>
      <c r="Q216" s="7"/>
      <c r="R216" s="7"/>
      <c r="S216" s="7"/>
      <c r="T216" s="7"/>
      <c r="U216" s="7"/>
      <c r="V216" s="7"/>
    </row>
    <row r="217" spans="4:22" hidden="1">
      <c r="D217" s="7"/>
      <c r="E217" s="7"/>
      <c r="F217" s="7"/>
      <c r="G217" s="7"/>
      <c r="H217" s="7"/>
      <c r="I217" s="7"/>
      <c r="J217" s="7"/>
      <c r="K217" s="7"/>
      <c r="L217" s="7"/>
      <c r="M217" s="7"/>
      <c r="N217" s="7"/>
      <c r="O217" s="7"/>
      <c r="P217" s="7"/>
      <c r="Q217" s="7"/>
      <c r="R217" s="7"/>
      <c r="S217" s="7"/>
      <c r="T217" s="7"/>
      <c r="U217" s="7"/>
      <c r="V217" s="7"/>
    </row>
    <row r="218" spans="4:22" hidden="1">
      <c r="D218" s="7"/>
      <c r="E218" s="7"/>
      <c r="F218" s="7"/>
      <c r="G218" s="7"/>
      <c r="H218" s="7"/>
      <c r="I218" s="7"/>
      <c r="J218" s="7"/>
      <c r="K218" s="7"/>
      <c r="L218" s="7"/>
      <c r="M218" s="7"/>
      <c r="N218" s="7"/>
      <c r="O218" s="7"/>
      <c r="P218" s="7"/>
      <c r="Q218" s="7"/>
      <c r="R218" s="7"/>
      <c r="S218" s="7"/>
      <c r="T218" s="7"/>
      <c r="U218" s="7"/>
      <c r="V218" s="7"/>
    </row>
    <row r="219" spans="4:22" hidden="1">
      <c r="D219" s="7"/>
      <c r="E219" s="7"/>
      <c r="F219" s="7"/>
      <c r="G219" s="7"/>
      <c r="H219" s="7"/>
      <c r="I219" s="7"/>
      <c r="J219" s="7"/>
      <c r="K219" s="7"/>
      <c r="L219" s="7"/>
      <c r="M219" s="7"/>
      <c r="N219" s="7"/>
      <c r="O219" s="7"/>
      <c r="P219" s="7"/>
      <c r="Q219" s="7"/>
      <c r="R219" s="7"/>
      <c r="S219" s="7"/>
      <c r="T219" s="7"/>
      <c r="U219" s="7"/>
      <c r="V219" s="7"/>
    </row>
    <row r="220" spans="4:22" hidden="1">
      <c r="D220" s="7"/>
      <c r="E220" s="7"/>
      <c r="F220" s="7"/>
      <c r="G220" s="7"/>
      <c r="H220" s="7"/>
      <c r="I220" s="7"/>
      <c r="J220" s="7"/>
      <c r="K220" s="7"/>
      <c r="L220" s="7"/>
      <c r="M220" s="7"/>
      <c r="N220" s="7"/>
      <c r="O220" s="7"/>
      <c r="P220" s="7"/>
      <c r="Q220" s="7"/>
      <c r="R220" s="7"/>
      <c r="S220" s="7"/>
      <c r="T220" s="7"/>
      <c r="U220" s="7"/>
      <c r="V220" s="7"/>
    </row>
    <row r="221" spans="4:22" hidden="1">
      <c r="D221" s="7"/>
      <c r="E221" s="7"/>
      <c r="F221" s="7"/>
      <c r="G221" s="7"/>
      <c r="H221" s="7"/>
      <c r="I221" s="7"/>
      <c r="J221" s="7"/>
      <c r="K221" s="7"/>
      <c r="L221" s="7"/>
      <c r="M221" s="7"/>
      <c r="N221" s="7"/>
      <c r="O221" s="7"/>
      <c r="P221" s="7"/>
      <c r="Q221" s="7"/>
      <c r="R221" s="7"/>
      <c r="S221" s="7"/>
      <c r="T221" s="7"/>
      <c r="U221" s="7"/>
      <c r="V221" s="7"/>
    </row>
    <row r="222" spans="4:22" hidden="1">
      <c r="D222" s="7"/>
      <c r="E222" s="7"/>
      <c r="F222" s="7"/>
      <c r="G222" s="7"/>
      <c r="H222" s="7"/>
      <c r="I222" s="7"/>
      <c r="J222" s="7"/>
      <c r="K222" s="7"/>
      <c r="L222" s="7"/>
      <c r="M222" s="7"/>
      <c r="N222" s="7"/>
      <c r="O222" s="7"/>
      <c r="P222" s="7"/>
      <c r="Q222" s="7"/>
      <c r="R222" s="7"/>
      <c r="S222" s="7"/>
      <c r="T222" s="7"/>
      <c r="U222" s="7"/>
      <c r="V222" s="7"/>
    </row>
    <row r="223" spans="4:22" hidden="1">
      <c r="D223" s="7"/>
      <c r="E223" s="7"/>
      <c r="F223" s="7"/>
      <c r="G223" s="7"/>
      <c r="H223" s="7"/>
      <c r="I223" s="7"/>
      <c r="J223" s="7"/>
      <c r="K223" s="7"/>
      <c r="L223" s="7"/>
      <c r="M223" s="7"/>
      <c r="N223" s="7"/>
      <c r="O223" s="7"/>
      <c r="P223" s="7"/>
      <c r="Q223" s="7"/>
      <c r="R223" s="7"/>
      <c r="S223" s="7"/>
      <c r="T223" s="7"/>
      <c r="U223" s="7"/>
      <c r="V223" s="7"/>
    </row>
    <row r="224" spans="4:22" hidden="1">
      <c r="D224" s="7"/>
      <c r="E224" s="7"/>
      <c r="F224" s="7"/>
      <c r="G224" s="7"/>
      <c r="H224" s="7"/>
      <c r="I224" s="7"/>
      <c r="J224" s="7"/>
      <c r="K224" s="7"/>
      <c r="L224" s="7"/>
      <c r="M224" s="7"/>
      <c r="N224" s="7"/>
      <c r="O224" s="7"/>
      <c r="P224" s="7"/>
      <c r="Q224" s="7"/>
      <c r="R224" s="7"/>
      <c r="S224" s="7"/>
      <c r="T224" s="7"/>
      <c r="U224" s="7"/>
      <c r="V224" s="7"/>
    </row>
    <row r="225" spans="4:22" hidden="1">
      <c r="D225" s="7"/>
      <c r="E225" s="7"/>
      <c r="F225" s="7"/>
      <c r="G225" s="7"/>
      <c r="H225" s="7"/>
      <c r="I225" s="7"/>
      <c r="J225" s="7"/>
      <c r="K225" s="7"/>
      <c r="L225" s="7"/>
      <c r="M225" s="7"/>
      <c r="N225" s="7"/>
      <c r="O225" s="7"/>
      <c r="P225" s="7"/>
      <c r="Q225" s="7"/>
      <c r="R225" s="7"/>
      <c r="S225" s="7"/>
      <c r="T225" s="7"/>
      <c r="U225" s="7"/>
      <c r="V225" s="7"/>
    </row>
    <row r="226" spans="4:22" hidden="1">
      <c r="D226" s="7"/>
      <c r="E226" s="7"/>
      <c r="F226" s="7"/>
      <c r="G226" s="7"/>
      <c r="H226" s="7"/>
      <c r="I226" s="7"/>
      <c r="J226" s="7"/>
      <c r="K226" s="7"/>
      <c r="L226" s="7"/>
      <c r="M226" s="7"/>
      <c r="N226" s="7"/>
      <c r="O226" s="7"/>
      <c r="P226" s="7"/>
      <c r="Q226" s="7"/>
      <c r="R226" s="7"/>
      <c r="S226" s="7"/>
      <c r="T226" s="7"/>
      <c r="U226" s="7"/>
      <c r="V226" s="7"/>
    </row>
    <row r="227" spans="4:22" hidden="1">
      <c r="D227" s="7"/>
      <c r="E227" s="7"/>
      <c r="F227" s="7"/>
      <c r="G227" s="7"/>
      <c r="H227" s="7"/>
      <c r="I227" s="7"/>
      <c r="J227" s="7"/>
      <c r="K227" s="7"/>
      <c r="L227" s="7"/>
      <c r="M227" s="7"/>
      <c r="N227" s="7"/>
      <c r="O227" s="7"/>
      <c r="P227" s="7"/>
      <c r="Q227" s="7"/>
      <c r="R227" s="7"/>
      <c r="S227" s="7"/>
      <c r="T227" s="7"/>
      <c r="U227" s="7"/>
      <c r="V227" s="7"/>
    </row>
    <row r="228" spans="4:22" hidden="1">
      <c r="D228" s="7"/>
      <c r="E228" s="7"/>
      <c r="F228" s="7"/>
      <c r="G228" s="7"/>
      <c r="H228" s="7"/>
      <c r="I228" s="7"/>
      <c r="J228" s="7"/>
      <c r="K228" s="7"/>
      <c r="L228" s="7"/>
      <c r="M228" s="7"/>
      <c r="N228" s="7"/>
      <c r="O228" s="7"/>
      <c r="P228" s="7"/>
      <c r="Q228" s="7"/>
      <c r="R228" s="7"/>
      <c r="S228" s="7"/>
      <c r="T228" s="7"/>
      <c r="U228" s="7"/>
      <c r="V228" s="7"/>
    </row>
    <row r="229" spans="4:22" hidden="1">
      <c r="D229" s="7"/>
      <c r="E229" s="7"/>
      <c r="F229" s="7"/>
      <c r="G229" s="7"/>
      <c r="H229" s="7"/>
      <c r="I229" s="7"/>
      <c r="J229" s="7"/>
      <c r="K229" s="7"/>
      <c r="L229" s="7"/>
      <c r="M229" s="7"/>
      <c r="N229" s="7"/>
      <c r="O229" s="7"/>
      <c r="P229" s="7"/>
      <c r="Q229" s="7"/>
      <c r="R229" s="7"/>
      <c r="S229" s="7"/>
      <c r="T229" s="7"/>
      <c r="U229" s="7"/>
      <c r="V229" s="7"/>
    </row>
    <row r="230" spans="4:22" hidden="1">
      <c r="D230" s="7"/>
      <c r="E230" s="7"/>
      <c r="F230" s="7"/>
      <c r="G230" s="7"/>
      <c r="H230" s="7"/>
      <c r="I230" s="7"/>
      <c r="J230" s="7"/>
      <c r="K230" s="7"/>
      <c r="L230" s="7"/>
      <c r="M230" s="7"/>
      <c r="N230" s="7"/>
      <c r="O230" s="7"/>
      <c r="P230" s="7"/>
      <c r="Q230" s="7"/>
      <c r="R230" s="7"/>
      <c r="S230" s="7"/>
      <c r="T230" s="7"/>
      <c r="U230" s="7"/>
      <c r="V230" s="7"/>
    </row>
    <row r="231" spans="4:22" hidden="1">
      <c r="D231" s="7"/>
      <c r="E231" s="7"/>
      <c r="F231" s="7"/>
      <c r="G231" s="7"/>
      <c r="H231" s="7"/>
      <c r="I231" s="7"/>
      <c r="J231" s="7"/>
      <c r="K231" s="7"/>
      <c r="L231" s="7"/>
      <c r="M231" s="7"/>
      <c r="N231" s="7"/>
      <c r="O231" s="7"/>
      <c r="P231" s="7"/>
      <c r="Q231" s="7"/>
      <c r="R231" s="7"/>
      <c r="S231" s="7"/>
      <c r="T231" s="7"/>
      <c r="U231" s="7"/>
      <c r="V231" s="7"/>
    </row>
    <row r="232" spans="4:22" hidden="1">
      <c r="D232" s="7"/>
      <c r="E232" s="7"/>
      <c r="F232" s="7"/>
      <c r="G232" s="7"/>
      <c r="H232" s="7"/>
      <c r="I232" s="7"/>
      <c r="J232" s="7"/>
      <c r="K232" s="7"/>
      <c r="L232" s="7"/>
      <c r="M232" s="7"/>
      <c r="N232" s="7"/>
      <c r="O232" s="7"/>
      <c r="P232" s="7"/>
      <c r="Q232" s="7"/>
      <c r="R232" s="7"/>
      <c r="S232" s="7"/>
      <c r="T232" s="7"/>
      <c r="U232" s="7"/>
      <c r="V232" s="7"/>
    </row>
    <row r="233" spans="4:22" hidden="1">
      <c r="D233" s="7"/>
      <c r="E233" s="7"/>
      <c r="F233" s="7"/>
      <c r="G233" s="7"/>
      <c r="H233" s="7"/>
      <c r="I233" s="7"/>
      <c r="J233" s="7"/>
      <c r="K233" s="7"/>
      <c r="L233" s="7"/>
      <c r="M233" s="7"/>
      <c r="N233" s="7"/>
      <c r="O233" s="7"/>
      <c r="P233" s="7"/>
      <c r="Q233" s="7"/>
      <c r="R233" s="7"/>
      <c r="S233" s="7"/>
      <c r="T233" s="7"/>
      <c r="U233" s="7"/>
      <c r="V233" s="7"/>
    </row>
    <row r="234" spans="4:22" hidden="1">
      <c r="D234" s="7"/>
      <c r="E234" s="7"/>
      <c r="F234" s="7"/>
      <c r="G234" s="7"/>
      <c r="H234" s="7"/>
      <c r="I234" s="7"/>
      <c r="J234" s="7"/>
      <c r="K234" s="7"/>
      <c r="L234" s="7"/>
      <c r="M234" s="7"/>
      <c r="N234" s="7"/>
      <c r="O234" s="7"/>
      <c r="P234" s="7"/>
      <c r="Q234" s="7"/>
      <c r="R234" s="7"/>
      <c r="S234" s="7"/>
      <c r="T234" s="7"/>
      <c r="U234" s="7"/>
      <c r="V234" s="7"/>
    </row>
    <row r="235" spans="4:22" hidden="1">
      <c r="D235" s="7"/>
      <c r="E235" s="7"/>
      <c r="F235" s="7"/>
      <c r="G235" s="7"/>
      <c r="H235" s="7"/>
      <c r="I235" s="7"/>
      <c r="J235" s="7"/>
      <c r="K235" s="7"/>
      <c r="L235" s="7"/>
      <c r="M235" s="7"/>
      <c r="N235" s="7"/>
      <c r="O235" s="7"/>
      <c r="P235" s="7"/>
      <c r="Q235" s="7"/>
      <c r="R235" s="7"/>
      <c r="S235" s="7"/>
      <c r="T235" s="7"/>
      <c r="U235" s="7"/>
      <c r="V235" s="7"/>
    </row>
    <row r="236" spans="4:22" hidden="1">
      <c r="D236" s="7"/>
      <c r="E236" s="7"/>
      <c r="F236" s="7"/>
      <c r="G236" s="7"/>
      <c r="H236" s="7"/>
      <c r="I236" s="7"/>
      <c r="J236" s="7"/>
      <c r="K236" s="7"/>
      <c r="L236" s="7"/>
      <c r="M236" s="7"/>
      <c r="N236" s="7"/>
      <c r="O236" s="7"/>
      <c r="P236" s="7"/>
      <c r="Q236" s="7"/>
      <c r="R236" s="7"/>
      <c r="S236" s="7"/>
      <c r="T236" s="7"/>
      <c r="U236" s="7"/>
      <c r="V236" s="7"/>
    </row>
    <row r="237" spans="4:22" hidden="1">
      <c r="D237" s="7"/>
      <c r="E237" s="7"/>
      <c r="F237" s="7"/>
      <c r="G237" s="7"/>
      <c r="H237" s="7"/>
      <c r="I237" s="7"/>
      <c r="J237" s="7"/>
      <c r="K237" s="7"/>
      <c r="L237" s="7"/>
      <c r="M237" s="7"/>
      <c r="N237" s="7"/>
      <c r="O237" s="7"/>
      <c r="P237" s="7"/>
      <c r="Q237" s="7"/>
      <c r="R237" s="7"/>
      <c r="S237" s="7"/>
      <c r="T237" s="7"/>
      <c r="U237" s="7"/>
      <c r="V237" s="7"/>
    </row>
    <row r="238" spans="4:22" hidden="1">
      <c r="D238" s="7"/>
      <c r="E238" s="7"/>
      <c r="F238" s="7"/>
      <c r="G238" s="7"/>
      <c r="H238" s="7"/>
      <c r="I238" s="7"/>
      <c r="J238" s="7"/>
      <c r="K238" s="7"/>
      <c r="L238" s="7"/>
      <c r="M238" s="7"/>
      <c r="N238" s="7"/>
      <c r="O238" s="7"/>
      <c r="P238" s="7"/>
      <c r="Q238" s="7"/>
      <c r="R238" s="7"/>
      <c r="S238" s="7"/>
      <c r="T238" s="7"/>
      <c r="U238" s="7"/>
      <c r="V238" s="7"/>
    </row>
    <row r="239" spans="4:22" hidden="1">
      <c r="D239" s="7"/>
      <c r="E239" s="7"/>
      <c r="F239" s="7"/>
      <c r="G239" s="7"/>
      <c r="H239" s="7"/>
      <c r="I239" s="7"/>
      <c r="J239" s="7"/>
      <c r="K239" s="7"/>
      <c r="L239" s="7"/>
      <c r="M239" s="7"/>
      <c r="N239" s="7"/>
      <c r="O239" s="7"/>
      <c r="P239" s="7"/>
      <c r="Q239" s="7"/>
      <c r="R239" s="7"/>
      <c r="S239" s="7"/>
      <c r="T239" s="7"/>
      <c r="U239" s="7"/>
      <c r="V239" s="7"/>
    </row>
    <row r="240" spans="4:22" hidden="1">
      <c r="D240" s="7"/>
      <c r="E240" s="7"/>
      <c r="F240" s="7"/>
      <c r="G240" s="7"/>
      <c r="H240" s="7"/>
      <c r="I240" s="7"/>
      <c r="J240" s="7"/>
      <c r="K240" s="7"/>
      <c r="L240" s="7"/>
      <c r="M240" s="7"/>
      <c r="N240" s="7"/>
      <c r="O240" s="7"/>
      <c r="P240" s="7"/>
      <c r="Q240" s="7"/>
      <c r="R240" s="7"/>
      <c r="S240" s="7"/>
      <c r="T240" s="7"/>
      <c r="U240" s="7"/>
      <c r="V240" s="7"/>
    </row>
    <row r="241" spans="4:22" hidden="1">
      <c r="D241" s="7"/>
      <c r="E241" s="7"/>
      <c r="F241" s="7"/>
      <c r="G241" s="7"/>
      <c r="H241" s="7"/>
      <c r="I241" s="7"/>
      <c r="J241" s="7"/>
      <c r="K241" s="7"/>
      <c r="L241" s="7"/>
      <c r="M241" s="7"/>
      <c r="N241" s="7"/>
      <c r="O241" s="7"/>
      <c r="P241" s="7"/>
      <c r="Q241" s="7"/>
      <c r="R241" s="7"/>
      <c r="S241" s="7"/>
      <c r="T241" s="7"/>
      <c r="U241" s="7"/>
      <c r="V241" s="7"/>
    </row>
    <row r="242" spans="4:22" hidden="1">
      <c r="D242" s="7"/>
      <c r="E242" s="7"/>
      <c r="F242" s="7"/>
      <c r="G242" s="7"/>
      <c r="H242" s="7"/>
      <c r="I242" s="7"/>
      <c r="J242" s="7"/>
      <c r="K242" s="7"/>
      <c r="L242" s="7"/>
      <c r="M242" s="7"/>
      <c r="N242" s="7"/>
      <c r="O242" s="7"/>
      <c r="P242" s="7"/>
      <c r="Q242" s="7"/>
      <c r="R242" s="7"/>
      <c r="S242" s="7"/>
      <c r="T242" s="7"/>
      <c r="U242" s="7"/>
      <c r="V242" s="7"/>
    </row>
    <row r="243" spans="4:22" hidden="1">
      <c r="D243" s="7"/>
      <c r="E243" s="7"/>
      <c r="F243" s="7"/>
      <c r="G243" s="7"/>
      <c r="H243" s="7"/>
      <c r="I243" s="7"/>
      <c r="J243" s="7"/>
      <c r="K243" s="7"/>
      <c r="L243" s="7"/>
      <c r="M243" s="7"/>
      <c r="N243" s="7"/>
      <c r="O243" s="7"/>
      <c r="P243" s="7"/>
      <c r="Q243" s="7"/>
      <c r="R243" s="7"/>
      <c r="S243" s="7"/>
      <c r="T243" s="7"/>
      <c r="U243" s="7"/>
      <c r="V243" s="7"/>
    </row>
    <row r="244" spans="4:22" hidden="1">
      <c r="D244" s="7"/>
      <c r="E244" s="7"/>
      <c r="F244" s="7"/>
      <c r="G244" s="7"/>
      <c r="H244" s="7"/>
      <c r="I244" s="7"/>
      <c r="J244" s="7"/>
      <c r="K244" s="7"/>
      <c r="L244" s="7"/>
      <c r="M244" s="7"/>
      <c r="N244" s="7"/>
      <c r="O244" s="7"/>
      <c r="P244" s="7"/>
      <c r="Q244" s="7"/>
      <c r="R244" s="7"/>
      <c r="S244" s="7"/>
      <c r="T244" s="7"/>
      <c r="U244" s="7"/>
      <c r="V244" s="7"/>
    </row>
    <row r="245" spans="4:22" hidden="1">
      <c r="D245" s="7"/>
      <c r="E245" s="7"/>
      <c r="F245" s="7"/>
      <c r="G245" s="7"/>
      <c r="H245" s="7"/>
      <c r="I245" s="7"/>
      <c r="J245" s="7"/>
      <c r="K245" s="7"/>
      <c r="L245" s="7"/>
      <c r="M245" s="7"/>
      <c r="N245" s="7"/>
      <c r="O245" s="7"/>
      <c r="P245" s="7"/>
      <c r="Q245" s="7"/>
      <c r="R245" s="7"/>
      <c r="S245" s="7"/>
      <c r="T245" s="7"/>
      <c r="U245" s="7"/>
      <c r="V245" s="7"/>
    </row>
    <row r="246" spans="4:22" hidden="1">
      <c r="D246" s="7"/>
      <c r="E246" s="7"/>
      <c r="F246" s="7"/>
      <c r="G246" s="7"/>
      <c r="H246" s="7"/>
      <c r="I246" s="7"/>
      <c r="J246" s="7"/>
      <c r="K246" s="7"/>
      <c r="L246" s="7"/>
      <c r="M246" s="7"/>
      <c r="N246" s="7"/>
      <c r="O246" s="7"/>
      <c r="P246" s="7"/>
      <c r="Q246" s="7"/>
      <c r="R246" s="7"/>
      <c r="S246" s="7"/>
      <c r="T246" s="7"/>
      <c r="U246" s="7"/>
      <c r="V246" s="7"/>
    </row>
    <row r="247" spans="4:22" hidden="1">
      <c r="D247" s="7"/>
      <c r="E247" s="7"/>
      <c r="F247" s="7"/>
      <c r="G247" s="7"/>
      <c r="H247" s="7"/>
      <c r="I247" s="7"/>
      <c r="J247" s="7"/>
      <c r="K247" s="7"/>
      <c r="L247" s="7"/>
      <c r="M247" s="7"/>
      <c r="N247" s="7"/>
      <c r="O247" s="7"/>
      <c r="P247" s="7"/>
      <c r="Q247" s="7"/>
      <c r="R247" s="7"/>
      <c r="S247" s="7"/>
      <c r="T247" s="7"/>
      <c r="U247" s="7"/>
      <c r="V247" s="7"/>
    </row>
    <row r="248" spans="4:22" hidden="1">
      <c r="D248" s="7"/>
      <c r="E248" s="7"/>
      <c r="F248" s="7"/>
      <c r="G248" s="7"/>
      <c r="H248" s="7"/>
      <c r="I248" s="7"/>
      <c r="J248" s="7"/>
      <c r="K248" s="7"/>
      <c r="L248" s="7"/>
      <c r="M248" s="7"/>
      <c r="N248" s="7"/>
      <c r="O248" s="7"/>
      <c r="P248" s="7"/>
      <c r="Q248" s="7"/>
      <c r="R248" s="7"/>
      <c r="S248" s="7"/>
      <c r="T248" s="7"/>
      <c r="U248" s="7"/>
      <c r="V248" s="7"/>
    </row>
    <row r="249" spans="4:22" hidden="1">
      <c r="D249" s="7"/>
      <c r="E249" s="7"/>
      <c r="F249" s="7"/>
      <c r="G249" s="7"/>
      <c r="H249" s="7"/>
      <c r="I249" s="7"/>
      <c r="J249" s="7"/>
      <c r="K249" s="7"/>
      <c r="L249" s="7"/>
      <c r="M249" s="7"/>
      <c r="N249" s="7"/>
      <c r="O249" s="7"/>
      <c r="P249" s="7"/>
      <c r="Q249" s="7"/>
      <c r="R249" s="7"/>
      <c r="S249" s="7"/>
      <c r="T249" s="7"/>
      <c r="U249" s="7"/>
      <c r="V249" s="7"/>
    </row>
    <row r="250" spans="4:22" hidden="1">
      <c r="D250" s="7"/>
      <c r="E250" s="7"/>
      <c r="F250" s="7"/>
      <c r="G250" s="7"/>
      <c r="H250" s="7"/>
      <c r="I250" s="7"/>
      <c r="J250" s="7"/>
      <c r="K250" s="7"/>
      <c r="L250" s="7"/>
      <c r="M250" s="7"/>
      <c r="N250" s="7"/>
      <c r="O250" s="7"/>
      <c r="P250" s="7"/>
      <c r="Q250" s="7"/>
      <c r="R250" s="7"/>
      <c r="S250" s="7"/>
      <c r="T250" s="7"/>
      <c r="U250" s="7"/>
      <c r="V250" s="7"/>
    </row>
    <row r="251" spans="4:22" hidden="1">
      <c r="D251" s="7"/>
      <c r="E251" s="7"/>
      <c r="F251" s="7"/>
      <c r="G251" s="7"/>
      <c r="H251" s="7"/>
      <c r="I251" s="7"/>
      <c r="J251" s="7"/>
      <c r="K251" s="7"/>
      <c r="L251" s="7"/>
      <c r="M251" s="7"/>
      <c r="N251" s="7"/>
      <c r="O251" s="7"/>
      <c r="P251" s="7"/>
      <c r="Q251" s="7"/>
      <c r="R251" s="7"/>
      <c r="S251" s="7"/>
      <c r="T251" s="7"/>
      <c r="U251" s="7"/>
      <c r="V251" s="7"/>
    </row>
    <row r="252" spans="4:22" hidden="1">
      <c r="D252" s="7"/>
      <c r="E252" s="7"/>
      <c r="F252" s="7"/>
      <c r="G252" s="7"/>
      <c r="H252" s="7"/>
      <c r="I252" s="7"/>
      <c r="J252" s="7"/>
      <c r="K252" s="7"/>
      <c r="L252" s="7"/>
      <c r="M252" s="7"/>
      <c r="N252" s="7"/>
      <c r="O252" s="7"/>
      <c r="P252" s="7"/>
      <c r="Q252" s="7"/>
      <c r="R252" s="7"/>
      <c r="S252" s="7"/>
      <c r="T252" s="7"/>
      <c r="U252" s="7"/>
      <c r="V252" s="7"/>
    </row>
    <row r="253" spans="4:22" hidden="1">
      <c r="D253" s="7"/>
      <c r="E253" s="7"/>
      <c r="F253" s="7"/>
      <c r="G253" s="7"/>
      <c r="H253" s="7"/>
      <c r="I253" s="7"/>
      <c r="J253" s="7"/>
      <c r="K253" s="7"/>
      <c r="L253" s="7"/>
      <c r="M253" s="7"/>
      <c r="N253" s="7"/>
      <c r="O253" s="7"/>
      <c r="P253" s="7"/>
      <c r="Q253" s="7"/>
      <c r="R253" s="7"/>
      <c r="S253" s="7"/>
      <c r="T253" s="7"/>
      <c r="U253" s="7"/>
      <c r="V253" s="7"/>
    </row>
    <row r="254" spans="4:22" hidden="1">
      <c r="D254" s="7"/>
      <c r="E254" s="7"/>
      <c r="F254" s="7"/>
      <c r="G254" s="7"/>
      <c r="H254" s="7"/>
      <c r="I254" s="7"/>
      <c r="J254" s="7"/>
      <c r="K254" s="7"/>
      <c r="L254" s="7"/>
      <c r="M254" s="7"/>
      <c r="N254" s="7"/>
      <c r="O254" s="7"/>
      <c r="P254" s="7"/>
      <c r="Q254" s="7"/>
      <c r="R254" s="7"/>
      <c r="S254" s="7"/>
      <c r="T254" s="7"/>
      <c r="U254" s="7"/>
      <c r="V254" s="7"/>
    </row>
    <row r="255" spans="4:22" hidden="1">
      <c r="D255" s="7"/>
      <c r="E255" s="7"/>
      <c r="F255" s="7"/>
      <c r="G255" s="7"/>
      <c r="H255" s="7"/>
      <c r="I255" s="7"/>
      <c r="J255" s="7"/>
      <c r="K255" s="7"/>
      <c r="L255" s="7"/>
      <c r="M255" s="7"/>
      <c r="N255" s="7"/>
      <c r="O255" s="7"/>
      <c r="P255" s="7"/>
      <c r="Q255" s="7"/>
      <c r="R255" s="7"/>
      <c r="S255" s="7"/>
      <c r="T255" s="7"/>
      <c r="U255" s="7"/>
      <c r="V255" s="7"/>
    </row>
    <row r="256" spans="4:22" hidden="1">
      <c r="D256" s="7"/>
      <c r="E256" s="7"/>
      <c r="F256" s="7"/>
      <c r="G256" s="7"/>
      <c r="H256" s="7"/>
      <c r="I256" s="7"/>
      <c r="J256" s="7"/>
      <c r="K256" s="7"/>
      <c r="L256" s="7"/>
      <c r="M256" s="7"/>
      <c r="N256" s="7"/>
      <c r="O256" s="7"/>
      <c r="P256" s="7"/>
      <c r="Q256" s="7"/>
      <c r="R256" s="7"/>
      <c r="S256" s="7"/>
      <c r="T256" s="7"/>
      <c r="U256" s="7"/>
      <c r="V256" s="7"/>
    </row>
    <row r="257" spans="4:22" hidden="1">
      <c r="D257" s="7"/>
      <c r="E257" s="7"/>
      <c r="F257" s="7"/>
      <c r="G257" s="7"/>
      <c r="H257" s="7"/>
      <c r="I257" s="7"/>
      <c r="J257" s="7"/>
      <c r="K257" s="7"/>
      <c r="L257" s="7"/>
      <c r="M257" s="7"/>
      <c r="N257" s="7"/>
      <c r="O257" s="7"/>
      <c r="P257" s="7"/>
      <c r="Q257" s="7"/>
      <c r="R257" s="7"/>
      <c r="S257" s="7"/>
      <c r="T257" s="7"/>
      <c r="U257" s="7"/>
      <c r="V257" s="7"/>
    </row>
    <row r="258" spans="4:22" hidden="1">
      <c r="D258" s="7"/>
      <c r="E258" s="7"/>
      <c r="F258" s="7"/>
      <c r="G258" s="7"/>
      <c r="H258" s="7"/>
      <c r="I258" s="7"/>
      <c r="J258" s="7"/>
      <c r="K258" s="7"/>
      <c r="L258" s="7"/>
      <c r="M258" s="7"/>
      <c r="N258" s="7"/>
      <c r="O258" s="7"/>
      <c r="P258" s="7"/>
      <c r="Q258" s="7"/>
      <c r="R258" s="7"/>
      <c r="S258" s="7"/>
      <c r="T258" s="7"/>
      <c r="U258" s="7"/>
      <c r="V258" s="7"/>
    </row>
    <row r="259" spans="4:22" hidden="1">
      <c r="D259" s="7"/>
      <c r="E259" s="7"/>
      <c r="F259" s="7"/>
      <c r="G259" s="7"/>
      <c r="H259" s="7"/>
      <c r="I259" s="7"/>
      <c r="J259" s="7"/>
      <c r="K259" s="7"/>
      <c r="L259" s="7"/>
      <c r="M259" s="7"/>
      <c r="N259" s="7"/>
      <c r="O259" s="7"/>
      <c r="P259" s="7"/>
      <c r="Q259" s="7"/>
      <c r="R259" s="7"/>
      <c r="S259" s="7"/>
      <c r="T259" s="7"/>
      <c r="U259" s="7"/>
      <c r="V259" s="7"/>
    </row>
    <row r="260" spans="4:22" hidden="1">
      <c r="D260" s="7"/>
      <c r="E260" s="7"/>
      <c r="F260" s="7"/>
      <c r="G260" s="7"/>
      <c r="H260" s="7"/>
      <c r="I260" s="7"/>
      <c r="J260" s="7"/>
      <c r="K260" s="7"/>
      <c r="L260" s="7"/>
      <c r="M260" s="7"/>
      <c r="N260" s="7"/>
      <c r="O260" s="7"/>
      <c r="P260" s="7"/>
      <c r="Q260" s="7"/>
      <c r="R260" s="7"/>
      <c r="S260" s="7"/>
      <c r="T260" s="7"/>
      <c r="U260" s="7"/>
      <c r="V260" s="7"/>
    </row>
    <row r="261" spans="4:22" hidden="1">
      <c r="D261" s="7"/>
      <c r="E261" s="7"/>
      <c r="F261" s="7"/>
      <c r="G261" s="7"/>
      <c r="H261" s="7"/>
      <c r="I261" s="7"/>
      <c r="J261" s="7"/>
      <c r="K261" s="7"/>
      <c r="L261" s="7"/>
      <c r="M261" s="7"/>
      <c r="N261" s="7"/>
      <c r="O261" s="7"/>
      <c r="P261" s="7"/>
      <c r="Q261" s="7"/>
      <c r="R261" s="7"/>
      <c r="S261" s="7"/>
      <c r="T261" s="7"/>
      <c r="U261" s="7"/>
      <c r="V261" s="7"/>
    </row>
    <row r="262" spans="4:22" hidden="1">
      <c r="D262" s="7"/>
      <c r="E262" s="7"/>
      <c r="F262" s="7"/>
      <c r="G262" s="7"/>
      <c r="H262" s="7"/>
      <c r="I262" s="7"/>
      <c r="J262" s="7"/>
      <c r="K262" s="7"/>
      <c r="L262" s="7"/>
      <c r="M262" s="7"/>
      <c r="N262" s="7"/>
      <c r="O262" s="7"/>
      <c r="P262" s="7"/>
      <c r="Q262" s="7"/>
      <c r="R262" s="7"/>
      <c r="S262" s="7"/>
      <c r="T262" s="7"/>
      <c r="U262" s="7"/>
      <c r="V262" s="7"/>
    </row>
    <row r="263" spans="4:22" hidden="1">
      <c r="D263" s="7"/>
      <c r="E263" s="7"/>
      <c r="F263" s="7"/>
      <c r="G263" s="7"/>
      <c r="H263" s="7"/>
      <c r="I263" s="7"/>
      <c r="J263" s="7"/>
      <c r="K263" s="7"/>
      <c r="L263" s="7"/>
      <c r="M263" s="7"/>
      <c r="N263" s="7"/>
      <c r="O263" s="7"/>
      <c r="P263" s="7"/>
      <c r="Q263" s="7"/>
      <c r="R263" s="7"/>
      <c r="S263" s="7"/>
      <c r="T263" s="7"/>
      <c r="U263" s="7"/>
      <c r="V263" s="7"/>
    </row>
    <row r="264" spans="4:22" hidden="1">
      <c r="D264" s="7"/>
      <c r="E264" s="7"/>
      <c r="F264" s="7"/>
      <c r="G264" s="7"/>
      <c r="H264" s="7"/>
      <c r="I264" s="7"/>
      <c r="J264" s="7"/>
      <c r="K264" s="7"/>
      <c r="L264" s="7"/>
      <c r="M264" s="7"/>
      <c r="N264" s="7"/>
      <c r="O264" s="7"/>
      <c r="P264" s="7"/>
      <c r="Q264" s="7"/>
      <c r="R264" s="7"/>
      <c r="S264" s="7"/>
      <c r="T264" s="7"/>
      <c r="U264" s="7"/>
      <c r="V264" s="7"/>
    </row>
    <row r="265" spans="4:22" hidden="1">
      <c r="D265" s="7"/>
      <c r="E265" s="7"/>
      <c r="F265" s="7"/>
      <c r="G265" s="7"/>
      <c r="H265" s="7"/>
      <c r="I265" s="7"/>
      <c r="J265" s="7"/>
      <c r="K265" s="7"/>
      <c r="L265" s="7"/>
      <c r="M265" s="7"/>
      <c r="N265" s="7"/>
      <c r="O265" s="7"/>
      <c r="P265" s="7"/>
      <c r="Q265" s="7"/>
      <c r="R265" s="7"/>
      <c r="S265" s="7"/>
      <c r="T265" s="7"/>
      <c r="U265" s="7"/>
      <c r="V265" s="7"/>
    </row>
    <row r="266" spans="4:22" hidden="1">
      <c r="D266" s="7"/>
      <c r="E266" s="7"/>
      <c r="F266" s="7"/>
      <c r="G266" s="7"/>
      <c r="H266" s="7"/>
      <c r="I266" s="7"/>
      <c r="J266" s="7"/>
      <c r="K266" s="7"/>
      <c r="L266" s="7"/>
      <c r="M266" s="7"/>
      <c r="N266" s="7"/>
      <c r="O266" s="7"/>
      <c r="P266" s="7"/>
      <c r="Q266" s="7"/>
      <c r="R266" s="7"/>
      <c r="S266" s="7"/>
      <c r="T266" s="7"/>
      <c r="U266" s="7"/>
      <c r="V266" s="7"/>
    </row>
    <row r="267" spans="4:22" hidden="1">
      <c r="D267" s="7"/>
      <c r="E267" s="7"/>
      <c r="F267" s="7"/>
      <c r="G267" s="7"/>
      <c r="H267" s="7"/>
      <c r="I267" s="7"/>
      <c r="J267" s="7"/>
      <c r="K267" s="7"/>
      <c r="L267" s="7"/>
      <c r="M267" s="7"/>
      <c r="N267" s="7"/>
      <c r="O267" s="7"/>
      <c r="P267" s="7"/>
      <c r="Q267" s="7"/>
      <c r="R267" s="7"/>
      <c r="S267" s="7"/>
      <c r="T267" s="7"/>
      <c r="U267" s="7"/>
      <c r="V267" s="7"/>
    </row>
    <row r="268" spans="4:22" hidden="1">
      <c r="D268" s="7"/>
      <c r="E268" s="7"/>
      <c r="F268" s="7"/>
      <c r="G268" s="7"/>
      <c r="H268" s="7"/>
      <c r="I268" s="7"/>
      <c r="J268" s="7"/>
      <c r="K268" s="7"/>
      <c r="L268" s="7"/>
      <c r="M268" s="7"/>
      <c r="N268" s="7"/>
      <c r="O268" s="7"/>
      <c r="P268" s="7"/>
      <c r="Q268" s="7"/>
      <c r="R268" s="7"/>
      <c r="S268" s="7"/>
      <c r="T268" s="7"/>
      <c r="U268" s="7"/>
      <c r="V268" s="7"/>
    </row>
    <row r="269" spans="4:22" hidden="1">
      <c r="D269" s="7"/>
      <c r="E269" s="7"/>
      <c r="F269" s="7"/>
      <c r="G269" s="7"/>
      <c r="H269" s="7"/>
      <c r="I269" s="7"/>
      <c r="J269" s="7"/>
      <c r="K269" s="7"/>
      <c r="L269" s="7"/>
      <c r="M269" s="7"/>
      <c r="N269" s="7"/>
      <c r="O269" s="7"/>
      <c r="P269" s="7"/>
      <c r="Q269" s="7"/>
      <c r="R269" s="7"/>
      <c r="S269" s="7"/>
      <c r="T269" s="7"/>
      <c r="U269" s="7"/>
      <c r="V269" s="7"/>
    </row>
    <row r="270" spans="4:22" hidden="1">
      <c r="D270" s="7"/>
      <c r="E270" s="7"/>
      <c r="F270" s="7"/>
      <c r="G270" s="7"/>
      <c r="H270" s="7"/>
      <c r="I270" s="7"/>
      <c r="J270" s="7"/>
      <c r="K270" s="7"/>
      <c r="L270" s="7"/>
      <c r="M270" s="7"/>
      <c r="N270" s="7"/>
      <c r="O270" s="7"/>
      <c r="P270" s="7"/>
      <c r="Q270" s="7"/>
      <c r="R270" s="7"/>
      <c r="S270" s="7"/>
      <c r="T270" s="7"/>
      <c r="U270" s="7"/>
      <c r="V270" s="7"/>
    </row>
    <row r="271" spans="4:22" hidden="1">
      <c r="D271" s="7"/>
      <c r="E271" s="7"/>
      <c r="F271" s="7"/>
      <c r="G271" s="7"/>
      <c r="H271" s="7"/>
      <c r="I271" s="7"/>
      <c r="J271" s="7"/>
      <c r="K271" s="7"/>
      <c r="L271" s="7"/>
      <c r="M271" s="7"/>
      <c r="N271" s="7"/>
      <c r="O271" s="7"/>
      <c r="P271" s="7"/>
      <c r="Q271" s="7"/>
      <c r="R271" s="7"/>
      <c r="S271" s="7"/>
      <c r="T271" s="7"/>
      <c r="U271" s="7"/>
      <c r="V271" s="7"/>
    </row>
    <row r="272" spans="4:22" hidden="1">
      <c r="D272" s="7"/>
      <c r="E272" s="7"/>
      <c r="F272" s="7"/>
      <c r="G272" s="7"/>
      <c r="H272" s="7"/>
      <c r="I272" s="7"/>
      <c r="J272" s="7"/>
      <c r="K272" s="7"/>
      <c r="L272" s="7"/>
      <c r="M272" s="7"/>
      <c r="N272" s="7"/>
      <c r="O272" s="7"/>
      <c r="P272" s="7"/>
      <c r="Q272" s="7"/>
      <c r="R272" s="7"/>
      <c r="S272" s="7"/>
      <c r="T272" s="7"/>
      <c r="U272" s="7"/>
      <c r="V272" s="7"/>
    </row>
    <row r="273" spans="4:22" hidden="1">
      <c r="D273" s="7"/>
      <c r="E273" s="7"/>
      <c r="F273" s="7"/>
      <c r="G273" s="7"/>
      <c r="H273" s="7"/>
      <c r="I273" s="7"/>
      <c r="J273" s="7"/>
      <c r="K273" s="7"/>
      <c r="L273" s="7"/>
      <c r="M273" s="7"/>
      <c r="N273" s="7"/>
      <c r="O273" s="7"/>
      <c r="P273" s="7"/>
      <c r="Q273" s="7"/>
      <c r="R273" s="7"/>
      <c r="S273" s="7"/>
      <c r="T273" s="7"/>
      <c r="U273" s="7"/>
      <c r="V273" s="7"/>
    </row>
    <row r="274" spans="4:22" hidden="1">
      <c r="D274" s="7"/>
      <c r="E274" s="7"/>
      <c r="F274" s="7"/>
      <c r="G274" s="7"/>
      <c r="H274" s="7"/>
      <c r="I274" s="7"/>
      <c r="J274" s="7"/>
      <c r="K274" s="7"/>
      <c r="L274" s="7"/>
      <c r="M274" s="7"/>
      <c r="N274" s="7"/>
      <c r="O274" s="7"/>
      <c r="P274" s="7"/>
      <c r="Q274" s="7"/>
      <c r="R274" s="7"/>
      <c r="S274" s="7"/>
      <c r="T274" s="7"/>
      <c r="U274" s="7"/>
      <c r="V274" s="7"/>
    </row>
    <row r="275" spans="4:22" hidden="1">
      <c r="D275" s="7"/>
      <c r="E275" s="7"/>
      <c r="F275" s="7"/>
      <c r="G275" s="7"/>
      <c r="H275" s="7"/>
      <c r="I275" s="7"/>
      <c r="J275" s="7"/>
      <c r="K275" s="7"/>
      <c r="L275" s="7"/>
      <c r="M275" s="7"/>
      <c r="N275" s="7"/>
      <c r="O275" s="7"/>
      <c r="P275" s="7"/>
      <c r="Q275" s="7"/>
      <c r="R275" s="7"/>
      <c r="S275" s="7"/>
      <c r="T275" s="7"/>
      <c r="U275" s="7"/>
      <c r="V275" s="7"/>
    </row>
    <row r="276" spans="4:22" hidden="1">
      <c r="D276" s="7"/>
      <c r="E276" s="7"/>
      <c r="F276" s="7"/>
      <c r="G276" s="7"/>
      <c r="H276" s="7"/>
      <c r="I276" s="7"/>
      <c r="J276" s="7"/>
      <c r="K276" s="7"/>
      <c r="L276" s="7"/>
      <c r="M276" s="7"/>
      <c r="N276" s="7"/>
      <c r="O276" s="7"/>
      <c r="P276" s="7"/>
      <c r="Q276" s="7"/>
      <c r="R276" s="7"/>
      <c r="S276" s="7"/>
      <c r="T276" s="7"/>
      <c r="U276" s="7"/>
      <c r="V276" s="7"/>
    </row>
    <row r="277" spans="4:22" hidden="1">
      <c r="D277" s="7"/>
      <c r="E277" s="7"/>
      <c r="F277" s="7"/>
      <c r="G277" s="7"/>
      <c r="H277" s="7"/>
      <c r="I277" s="7"/>
      <c r="J277" s="7"/>
      <c r="K277" s="7"/>
      <c r="L277" s="7"/>
      <c r="M277" s="7"/>
      <c r="N277" s="7"/>
      <c r="O277" s="7"/>
      <c r="P277" s="7"/>
      <c r="Q277" s="7"/>
      <c r="R277" s="7"/>
      <c r="S277" s="7"/>
      <c r="T277" s="7"/>
      <c r="U277" s="7"/>
      <c r="V277" s="7"/>
    </row>
    <row r="278" spans="4:22" hidden="1">
      <c r="D278" s="7"/>
      <c r="E278" s="7"/>
      <c r="F278" s="7"/>
      <c r="G278" s="7"/>
      <c r="H278" s="7"/>
      <c r="I278" s="7"/>
      <c r="J278" s="7"/>
      <c r="K278" s="7"/>
      <c r="L278" s="7"/>
      <c r="M278" s="7"/>
      <c r="N278" s="7"/>
      <c r="O278" s="7"/>
      <c r="P278" s="7"/>
      <c r="Q278" s="7"/>
      <c r="R278" s="7"/>
      <c r="S278" s="7"/>
      <c r="T278" s="7"/>
      <c r="U278" s="7"/>
      <c r="V278" s="7"/>
    </row>
    <row r="279" spans="4:22" hidden="1">
      <c r="D279" s="7"/>
      <c r="E279" s="7"/>
      <c r="F279" s="7"/>
      <c r="G279" s="7"/>
      <c r="H279" s="7"/>
      <c r="I279" s="7"/>
      <c r="J279" s="7"/>
      <c r="K279" s="7"/>
      <c r="L279" s="7"/>
      <c r="M279" s="7"/>
      <c r="N279" s="7"/>
      <c r="O279" s="7"/>
      <c r="P279" s="7"/>
      <c r="Q279" s="7"/>
      <c r="R279" s="7"/>
      <c r="S279" s="7"/>
      <c r="T279" s="7"/>
      <c r="U279" s="7"/>
      <c r="V279" s="7"/>
    </row>
    <row r="280" spans="4:22" hidden="1">
      <c r="D280" s="7"/>
      <c r="E280" s="7"/>
      <c r="F280" s="7"/>
      <c r="G280" s="7"/>
      <c r="H280" s="7"/>
      <c r="I280" s="7"/>
      <c r="J280" s="7"/>
      <c r="K280" s="7"/>
      <c r="L280" s="7"/>
      <c r="M280" s="7"/>
      <c r="N280" s="7"/>
      <c r="O280" s="7"/>
      <c r="P280" s="7"/>
      <c r="Q280" s="7"/>
      <c r="R280" s="7"/>
      <c r="S280" s="7"/>
      <c r="T280" s="7"/>
      <c r="U280" s="7"/>
      <c r="V280" s="7"/>
    </row>
    <row r="281" spans="4:22" hidden="1">
      <c r="D281" s="7"/>
      <c r="E281" s="7"/>
      <c r="F281" s="7"/>
      <c r="G281" s="7"/>
      <c r="H281" s="7"/>
      <c r="I281" s="7"/>
      <c r="J281" s="7"/>
      <c r="K281" s="7"/>
      <c r="L281" s="7"/>
      <c r="M281" s="7"/>
      <c r="N281" s="7"/>
      <c r="O281" s="7"/>
      <c r="P281" s="7"/>
      <c r="Q281" s="7"/>
      <c r="R281" s="7"/>
      <c r="S281" s="7"/>
      <c r="T281" s="7"/>
      <c r="U281" s="7"/>
      <c r="V281" s="7"/>
    </row>
    <row r="282" spans="4:22" hidden="1">
      <c r="D282" s="7"/>
      <c r="E282" s="7"/>
      <c r="F282" s="7"/>
      <c r="G282" s="7"/>
      <c r="H282" s="7"/>
      <c r="I282" s="7"/>
      <c r="J282" s="7"/>
      <c r="K282" s="7"/>
      <c r="L282" s="7"/>
      <c r="M282" s="7"/>
      <c r="N282" s="7"/>
      <c r="O282" s="7"/>
      <c r="P282" s="7"/>
      <c r="Q282" s="7"/>
      <c r="R282" s="7"/>
      <c r="S282" s="7"/>
      <c r="T282" s="7"/>
      <c r="U282" s="7"/>
      <c r="V282" s="7"/>
    </row>
    <row r="283" spans="4:22" hidden="1">
      <c r="D283" s="7"/>
      <c r="E283" s="7"/>
      <c r="F283" s="7"/>
      <c r="G283" s="7"/>
      <c r="H283" s="7"/>
      <c r="I283" s="7"/>
      <c r="J283" s="7"/>
      <c r="K283" s="7"/>
      <c r="L283" s="7"/>
      <c r="M283" s="7"/>
      <c r="N283" s="7"/>
      <c r="O283" s="7"/>
      <c r="P283" s="7"/>
      <c r="Q283" s="7"/>
      <c r="R283" s="7"/>
      <c r="S283" s="7"/>
      <c r="T283" s="7"/>
      <c r="U283" s="7"/>
      <c r="V283" s="7"/>
    </row>
    <row r="284" spans="4:22" hidden="1">
      <c r="D284" s="7"/>
      <c r="E284" s="7"/>
      <c r="F284" s="7"/>
      <c r="G284" s="7"/>
      <c r="H284" s="7"/>
      <c r="I284" s="7"/>
      <c r="J284" s="7"/>
      <c r="K284" s="7"/>
      <c r="L284" s="7"/>
      <c r="M284" s="7"/>
      <c r="N284" s="7"/>
      <c r="O284" s="7"/>
      <c r="P284" s="7"/>
      <c r="Q284" s="7"/>
      <c r="R284" s="7"/>
      <c r="S284" s="7"/>
      <c r="T284" s="7"/>
      <c r="U284" s="7"/>
      <c r="V284" s="7"/>
    </row>
    <row r="285" spans="4:22" hidden="1">
      <c r="D285" s="7"/>
      <c r="E285" s="7"/>
      <c r="F285" s="7"/>
      <c r="G285" s="7"/>
      <c r="H285" s="7"/>
      <c r="I285" s="7"/>
      <c r="J285" s="7"/>
      <c r="K285" s="7"/>
      <c r="L285" s="7"/>
      <c r="M285" s="7"/>
      <c r="N285" s="7"/>
      <c r="O285" s="7"/>
      <c r="P285" s="7"/>
      <c r="Q285" s="7"/>
      <c r="R285" s="7"/>
      <c r="S285" s="7"/>
      <c r="T285" s="7"/>
      <c r="U285" s="7"/>
      <c r="V285" s="7"/>
    </row>
    <row r="286" spans="4:22" hidden="1">
      <c r="D286" s="7"/>
      <c r="E286" s="7"/>
      <c r="F286" s="7"/>
      <c r="G286" s="7"/>
      <c r="H286" s="7"/>
      <c r="I286" s="7"/>
      <c r="J286" s="7"/>
      <c r="K286" s="7"/>
      <c r="L286" s="7"/>
      <c r="M286" s="7"/>
      <c r="N286" s="7"/>
      <c r="O286" s="7"/>
      <c r="P286" s="7"/>
      <c r="Q286" s="7"/>
      <c r="R286" s="7"/>
      <c r="S286" s="7"/>
      <c r="T286" s="7"/>
      <c r="U286" s="7"/>
      <c r="V286" s="7"/>
    </row>
    <row r="287" spans="4:22" hidden="1">
      <c r="D287" s="7"/>
      <c r="E287" s="7"/>
      <c r="F287" s="7"/>
      <c r="G287" s="7"/>
      <c r="H287" s="7"/>
      <c r="I287" s="7"/>
      <c r="J287" s="7"/>
      <c r="K287" s="7"/>
      <c r="L287" s="7"/>
      <c r="M287" s="7"/>
      <c r="N287" s="7"/>
      <c r="O287" s="7"/>
      <c r="P287" s="7"/>
      <c r="Q287" s="7"/>
      <c r="R287" s="7"/>
      <c r="S287" s="7"/>
      <c r="T287" s="7"/>
      <c r="U287" s="7"/>
      <c r="V287" s="7"/>
    </row>
    <row r="288" spans="4:22" hidden="1">
      <c r="D288" s="7"/>
      <c r="E288" s="7"/>
      <c r="F288" s="7"/>
      <c r="G288" s="7"/>
      <c r="H288" s="7"/>
      <c r="I288" s="7"/>
      <c r="J288" s="7"/>
      <c r="K288" s="7"/>
      <c r="L288" s="7"/>
      <c r="M288" s="7"/>
      <c r="N288" s="7"/>
      <c r="O288" s="7"/>
      <c r="P288" s="7"/>
      <c r="Q288" s="7"/>
      <c r="R288" s="7"/>
      <c r="S288" s="7"/>
      <c r="T288" s="7"/>
      <c r="U288" s="7"/>
      <c r="V288" s="7"/>
    </row>
    <row r="289" spans="4:22" hidden="1">
      <c r="D289" s="7"/>
      <c r="E289" s="7"/>
      <c r="F289" s="7"/>
      <c r="G289" s="7"/>
      <c r="H289" s="7"/>
      <c r="I289" s="7"/>
      <c r="J289" s="7"/>
      <c r="K289" s="7"/>
      <c r="L289" s="7"/>
      <c r="M289" s="7"/>
      <c r="N289" s="7"/>
      <c r="O289" s="7"/>
      <c r="P289" s="7"/>
      <c r="Q289" s="7"/>
      <c r="R289" s="7"/>
      <c r="S289" s="7"/>
      <c r="T289" s="7"/>
      <c r="U289" s="7"/>
      <c r="V289" s="7"/>
    </row>
    <row r="290" spans="4:22" hidden="1">
      <c r="D290" s="7"/>
      <c r="E290" s="7"/>
      <c r="F290" s="7"/>
      <c r="G290" s="7"/>
      <c r="H290" s="7"/>
      <c r="I290" s="7"/>
      <c r="J290" s="7"/>
      <c r="K290" s="7"/>
      <c r="L290" s="7"/>
      <c r="M290" s="7"/>
      <c r="N290" s="7"/>
      <c r="O290" s="7"/>
      <c r="P290" s="7"/>
      <c r="Q290" s="7"/>
      <c r="R290" s="7"/>
      <c r="S290" s="7"/>
      <c r="T290" s="7"/>
      <c r="U290" s="7"/>
      <c r="V290" s="7"/>
    </row>
    <row r="291" spans="4:22" hidden="1">
      <c r="D291" s="7"/>
      <c r="E291" s="7"/>
      <c r="F291" s="7"/>
      <c r="G291" s="7"/>
      <c r="H291" s="7"/>
      <c r="I291" s="7"/>
      <c r="J291" s="7"/>
      <c r="K291" s="7"/>
      <c r="L291" s="7"/>
      <c r="M291" s="7"/>
      <c r="N291" s="7"/>
      <c r="O291" s="7"/>
      <c r="P291" s="7"/>
      <c r="Q291" s="7"/>
      <c r="R291" s="7"/>
      <c r="S291" s="7"/>
      <c r="T291" s="7"/>
      <c r="U291" s="7"/>
      <c r="V291" s="7"/>
    </row>
    <row r="292" spans="4:22" hidden="1">
      <c r="D292" s="7"/>
      <c r="E292" s="7"/>
      <c r="F292" s="7"/>
      <c r="G292" s="7"/>
      <c r="H292" s="7"/>
      <c r="I292" s="7"/>
      <c r="J292" s="7"/>
      <c r="K292" s="7"/>
      <c r="L292" s="7"/>
      <c r="M292" s="7"/>
      <c r="N292" s="7"/>
      <c r="O292" s="7"/>
      <c r="P292" s="7"/>
      <c r="Q292" s="7"/>
      <c r="R292" s="7"/>
      <c r="S292" s="7"/>
      <c r="T292" s="7"/>
      <c r="U292" s="7"/>
      <c r="V292" s="7"/>
    </row>
    <row r="293" spans="4:22" hidden="1">
      <c r="D293" s="7"/>
      <c r="E293" s="7"/>
      <c r="F293" s="7"/>
      <c r="G293" s="7"/>
      <c r="H293" s="7"/>
      <c r="I293" s="7"/>
      <c r="J293" s="7"/>
      <c r="K293" s="7"/>
      <c r="L293" s="7"/>
      <c r="M293" s="7"/>
      <c r="N293" s="7"/>
      <c r="O293" s="7"/>
      <c r="P293" s="7"/>
      <c r="Q293" s="7"/>
      <c r="R293" s="7"/>
      <c r="S293" s="7"/>
      <c r="T293" s="7"/>
      <c r="U293" s="7"/>
      <c r="V293" s="7"/>
    </row>
    <row r="294" spans="4:22" hidden="1">
      <c r="D294" s="7"/>
      <c r="E294" s="7"/>
      <c r="F294" s="7"/>
      <c r="G294" s="7"/>
      <c r="H294" s="7"/>
      <c r="I294" s="7"/>
      <c r="J294" s="7"/>
      <c r="K294" s="7"/>
      <c r="L294" s="7"/>
      <c r="M294" s="7"/>
      <c r="N294" s="7"/>
      <c r="O294" s="7"/>
      <c r="P294" s="7"/>
      <c r="Q294" s="7"/>
      <c r="R294" s="7"/>
      <c r="S294" s="7"/>
      <c r="T294" s="7"/>
      <c r="U294" s="7"/>
      <c r="V294" s="7"/>
    </row>
    <row r="295" spans="4:22" hidden="1">
      <c r="D295" s="7"/>
      <c r="E295" s="7"/>
      <c r="F295" s="7"/>
      <c r="G295" s="7"/>
      <c r="H295" s="7"/>
      <c r="I295" s="7"/>
      <c r="J295" s="7"/>
      <c r="K295" s="7"/>
      <c r="L295" s="7"/>
      <c r="M295" s="7"/>
      <c r="N295" s="7"/>
      <c r="O295" s="7"/>
      <c r="P295" s="7"/>
      <c r="Q295" s="7"/>
      <c r="R295" s="7"/>
      <c r="S295" s="7"/>
      <c r="T295" s="7"/>
      <c r="U295" s="7"/>
      <c r="V295" s="7"/>
    </row>
    <row r="296" spans="4:22" hidden="1">
      <c r="D296" s="7"/>
      <c r="E296" s="7"/>
      <c r="F296" s="7"/>
      <c r="G296" s="7"/>
      <c r="H296" s="7"/>
      <c r="I296" s="7"/>
      <c r="J296" s="7"/>
      <c r="K296" s="7"/>
      <c r="L296" s="7"/>
      <c r="M296" s="7"/>
      <c r="N296" s="7"/>
      <c r="O296" s="7"/>
      <c r="P296" s="7"/>
      <c r="Q296" s="7"/>
      <c r="R296" s="7"/>
      <c r="S296" s="7"/>
      <c r="T296" s="7"/>
      <c r="U296" s="7"/>
      <c r="V296" s="7"/>
    </row>
    <row r="297" spans="4:22" hidden="1">
      <c r="D297" s="7"/>
      <c r="E297" s="7"/>
      <c r="F297" s="7"/>
      <c r="G297" s="7"/>
      <c r="H297" s="7"/>
      <c r="I297" s="7"/>
      <c r="J297" s="7"/>
      <c r="K297" s="7"/>
      <c r="L297" s="7"/>
      <c r="M297" s="7"/>
      <c r="N297" s="7"/>
      <c r="O297" s="7"/>
      <c r="P297" s="7"/>
      <c r="Q297" s="7"/>
      <c r="R297" s="7"/>
      <c r="S297" s="7"/>
      <c r="T297" s="7"/>
      <c r="U297" s="7"/>
      <c r="V297" s="7"/>
    </row>
    <row r="298" spans="4:22" hidden="1">
      <c r="D298" s="7"/>
      <c r="E298" s="7"/>
      <c r="F298" s="7"/>
      <c r="G298" s="7"/>
      <c r="H298" s="7"/>
      <c r="I298" s="7"/>
      <c r="J298" s="7"/>
      <c r="K298" s="7"/>
      <c r="L298" s="7"/>
      <c r="M298" s="7"/>
      <c r="N298" s="7"/>
      <c r="O298" s="7"/>
      <c r="P298" s="7"/>
      <c r="Q298" s="7"/>
      <c r="R298" s="7"/>
      <c r="S298" s="7"/>
      <c r="T298" s="7"/>
      <c r="U298" s="7"/>
      <c r="V298" s="7"/>
    </row>
    <row r="299" spans="4:22" hidden="1">
      <c r="D299" s="7"/>
      <c r="E299" s="7"/>
      <c r="F299" s="7"/>
      <c r="G299" s="7"/>
      <c r="H299" s="7"/>
      <c r="I299" s="7"/>
      <c r="J299" s="7"/>
      <c r="K299" s="7"/>
      <c r="L299" s="7"/>
      <c r="M299" s="7"/>
      <c r="N299" s="7"/>
      <c r="O299" s="7"/>
      <c r="P299" s="7"/>
      <c r="Q299" s="7"/>
      <c r="R299" s="7"/>
      <c r="S299" s="7"/>
      <c r="T299" s="7"/>
      <c r="U299" s="7"/>
      <c r="V299" s="7"/>
    </row>
    <row r="300" spans="4:22" hidden="1">
      <c r="D300" s="7"/>
      <c r="E300" s="7"/>
      <c r="F300" s="7"/>
      <c r="G300" s="7"/>
      <c r="H300" s="7"/>
      <c r="I300" s="7"/>
      <c r="J300" s="7"/>
      <c r="K300" s="7"/>
      <c r="L300" s="7"/>
      <c r="M300" s="7"/>
      <c r="N300" s="7"/>
      <c r="O300" s="7"/>
      <c r="P300" s="7"/>
      <c r="Q300" s="7"/>
      <c r="R300" s="7"/>
      <c r="S300" s="7"/>
      <c r="T300" s="7"/>
      <c r="U300" s="7"/>
      <c r="V300" s="7"/>
    </row>
    <row r="301" spans="4:22" hidden="1">
      <c r="D301" s="7"/>
      <c r="E301" s="7"/>
      <c r="F301" s="7"/>
      <c r="G301" s="7"/>
      <c r="H301" s="7"/>
      <c r="I301" s="7"/>
      <c r="J301" s="7"/>
      <c r="K301" s="7"/>
      <c r="L301" s="7"/>
      <c r="M301" s="7"/>
      <c r="N301" s="7"/>
      <c r="O301" s="7"/>
      <c r="P301" s="7"/>
      <c r="Q301" s="7"/>
      <c r="R301" s="7"/>
      <c r="S301" s="7"/>
      <c r="T301" s="7"/>
      <c r="U301" s="7"/>
      <c r="V301" s="7"/>
    </row>
    <row r="302" spans="4:22" hidden="1">
      <c r="D302" s="7"/>
      <c r="E302" s="7"/>
      <c r="F302" s="7"/>
      <c r="G302" s="7"/>
      <c r="H302" s="7"/>
      <c r="I302" s="7"/>
      <c r="J302" s="7"/>
      <c r="K302" s="7"/>
      <c r="L302" s="7"/>
      <c r="M302" s="7"/>
      <c r="N302" s="7"/>
      <c r="O302" s="7"/>
      <c r="P302" s="7"/>
      <c r="Q302" s="7"/>
      <c r="R302" s="7"/>
      <c r="S302" s="7"/>
      <c r="T302" s="7"/>
      <c r="U302" s="7"/>
      <c r="V302" s="7"/>
    </row>
    <row r="303" spans="4:22" hidden="1">
      <c r="D303" s="7"/>
      <c r="E303" s="7"/>
      <c r="F303" s="7"/>
      <c r="G303" s="7"/>
      <c r="H303" s="7"/>
      <c r="I303" s="7"/>
      <c r="J303" s="7"/>
      <c r="K303" s="7"/>
      <c r="L303" s="7"/>
      <c r="M303" s="7"/>
      <c r="N303" s="7"/>
      <c r="O303" s="7"/>
      <c r="P303" s="7"/>
      <c r="Q303" s="7"/>
      <c r="R303" s="7"/>
      <c r="S303" s="7"/>
      <c r="T303" s="7"/>
      <c r="U303" s="7"/>
      <c r="V303" s="7"/>
    </row>
    <row r="304" spans="4:22" hidden="1">
      <c r="D304" s="7"/>
      <c r="E304" s="7"/>
      <c r="F304" s="7"/>
      <c r="G304" s="7"/>
      <c r="H304" s="7"/>
      <c r="I304" s="7"/>
      <c r="J304" s="7"/>
      <c r="K304" s="7"/>
      <c r="L304" s="7"/>
      <c r="M304" s="7"/>
      <c r="N304" s="7"/>
      <c r="O304" s="7"/>
      <c r="P304" s="7"/>
      <c r="Q304" s="7"/>
      <c r="R304" s="7"/>
      <c r="S304" s="7"/>
      <c r="T304" s="7"/>
      <c r="U304" s="7"/>
      <c r="V304" s="7"/>
    </row>
    <row r="305" spans="4:22" hidden="1">
      <c r="D305" s="7"/>
      <c r="E305" s="7"/>
      <c r="F305" s="7"/>
      <c r="G305" s="7"/>
      <c r="H305" s="7"/>
      <c r="I305" s="7"/>
      <c r="J305" s="7"/>
      <c r="K305" s="7"/>
      <c r="L305" s="7"/>
      <c r="M305" s="7"/>
      <c r="N305" s="7"/>
      <c r="O305" s="7"/>
      <c r="P305" s="7"/>
      <c r="Q305" s="7"/>
      <c r="R305" s="7"/>
      <c r="S305" s="7"/>
      <c r="T305" s="7"/>
      <c r="U305" s="7"/>
      <c r="V305" s="7"/>
    </row>
    <row r="306" spans="4:22" hidden="1">
      <c r="D306" s="7"/>
      <c r="E306" s="7"/>
      <c r="F306" s="7"/>
      <c r="G306" s="7"/>
      <c r="H306" s="7"/>
      <c r="I306" s="7"/>
      <c r="J306" s="7"/>
      <c r="K306" s="7"/>
      <c r="L306" s="7"/>
      <c r="M306" s="7"/>
      <c r="N306" s="7"/>
      <c r="O306" s="7"/>
      <c r="P306" s="7"/>
      <c r="Q306" s="7"/>
      <c r="R306" s="7"/>
      <c r="S306" s="7"/>
      <c r="T306" s="7"/>
      <c r="U306" s="7"/>
      <c r="V306" s="7"/>
    </row>
    <row r="307" spans="4:22" hidden="1">
      <c r="D307" s="7"/>
      <c r="E307" s="7"/>
      <c r="F307" s="7"/>
      <c r="G307" s="7"/>
      <c r="H307" s="7"/>
      <c r="I307" s="7"/>
      <c r="J307" s="7"/>
      <c r="K307" s="7"/>
      <c r="L307" s="7"/>
      <c r="M307" s="7"/>
      <c r="N307" s="7"/>
      <c r="O307" s="7"/>
      <c r="P307" s="7"/>
      <c r="Q307" s="7"/>
      <c r="R307" s="7"/>
      <c r="S307" s="7"/>
      <c r="T307" s="7"/>
      <c r="U307" s="7"/>
      <c r="V307" s="7"/>
    </row>
    <row r="308" spans="4:22" hidden="1">
      <c r="D308" s="7"/>
      <c r="E308" s="7"/>
      <c r="F308" s="7"/>
      <c r="G308" s="7"/>
      <c r="H308" s="7"/>
      <c r="I308" s="7"/>
      <c r="J308" s="7"/>
      <c r="K308" s="7"/>
      <c r="L308" s="7"/>
      <c r="M308" s="7"/>
      <c r="N308" s="7"/>
      <c r="O308" s="7"/>
      <c r="P308" s="7"/>
      <c r="Q308" s="7"/>
      <c r="R308" s="7"/>
      <c r="S308" s="7"/>
      <c r="T308" s="7"/>
      <c r="U308" s="7"/>
      <c r="V308" s="7"/>
    </row>
    <row r="309" spans="4:22" hidden="1">
      <c r="D309" s="7"/>
      <c r="E309" s="7"/>
      <c r="F309" s="7"/>
      <c r="G309" s="7"/>
      <c r="H309" s="7"/>
      <c r="I309" s="7"/>
      <c r="J309" s="7"/>
      <c r="K309" s="7"/>
      <c r="L309" s="7"/>
      <c r="M309" s="7"/>
      <c r="N309" s="7"/>
      <c r="O309" s="7"/>
      <c r="P309" s="7"/>
      <c r="Q309" s="7"/>
      <c r="R309" s="7"/>
      <c r="S309" s="7"/>
      <c r="T309" s="7"/>
      <c r="U309" s="7"/>
      <c r="V309" s="7"/>
    </row>
    <row r="310" spans="4:22" hidden="1">
      <c r="D310" s="7"/>
      <c r="E310" s="7"/>
      <c r="F310" s="7"/>
      <c r="G310" s="7"/>
      <c r="H310" s="7"/>
      <c r="I310" s="7"/>
      <c r="J310" s="7"/>
      <c r="K310" s="7"/>
      <c r="L310" s="7"/>
      <c r="M310" s="7"/>
      <c r="N310" s="7"/>
      <c r="O310" s="7"/>
      <c r="P310" s="7"/>
      <c r="Q310" s="7"/>
      <c r="R310" s="7"/>
      <c r="S310" s="7"/>
      <c r="T310" s="7"/>
      <c r="U310" s="7"/>
      <c r="V310" s="7"/>
    </row>
    <row r="311" spans="4:22" hidden="1">
      <c r="D311" s="7"/>
      <c r="E311" s="7"/>
      <c r="F311" s="7"/>
      <c r="G311" s="7"/>
      <c r="H311" s="7"/>
      <c r="I311" s="7"/>
      <c r="J311" s="7"/>
      <c r="K311" s="7"/>
      <c r="L311" s="7"/>
      <c r="M311" s="7"/>
      <c r="N311" s="7"/>
      <c r="O311" s="7"/>
      <c r="P311" s="7"/>
      <c r="Q311" s="7"/>
      <c r="R311" s="7"/>
      <c r="S311" s="7"/>
      <c r="T311" s="7"/>
      <c r="U311" s="7"/>
      <c r="V311" s="7"/>
    </row>
    <row r="312" spans="4:22" hidden="1">
      <c r="D312" s="7"/>
      <c r="E312" s="7"/>
      <c r="F312" s="7"/>
      <c r="G312" s="7"/>
      <c r="H312" s="7"/>
      <c r="I312" s="7"/>
      <c r="J312" s="7"/>
      <c r="K312" s="7"/>
      <c r="L312" s="7"/>
      <c r="M312" s="7"/>
      <c r="N312" s="7"/>
      <c r="O312" s="7"/>
      <c r="P312" s="7"/>
      <c r="Q312" s="7"/>
      <c r="R312" s="7"/>
      <c r="S312" s="7"/>
      <c r="T312" s="7"/>
      <c r="U312" s="7"/>
      <c r="V312" s="7"/>
    </row>
    <row r="313" spans="4:22" hidden="1">
      <c r="D313" s="7"/>
      <c r="E313" s="7"/>
      <c r="F313" s="7"/>
      <c r="G313" s="7"/>
      <c r="H313" s="7"/>
      <c r="I313" s="7"/>
      <c r="J313" s="7"/>
      <c r="K313" s="7"/>
      <c r="L313" s="7"/>
      <c r="M313" s="7"/>
      <c r="N313" s="7"/>
      <c r="O313" s="7"/>
      <c r="P313" s="7"/>
      <c r="Q313" s="7"/>
      <c r="R313" s="7"/>
      <c r="S313" s="7"/>
      <c r="T313" s="7"/>
      <c r="U313" s="7"/>
      <c r="V313" s="7"/>
    </row>
    <row r="314" spans="4:22" hidden="1">
      <c r="D314" s="7"/>
      <c r="E314" s="7"/>
      <c r="F314" s="7"/>
      <c r="G314" s="7"/>
      <c r="H314" s="7"/>
      <c r="I314" s="7"/>
      <c r="J314" s="7"/>
      <c r="K314" s="7"/>
      <c r="L314" s="7"/>
      <c r="M314" s="7"/>
      <c r="N314" s="7"/>
      <c r="O314" s="7"/>
      <c r="P314" s="7"/>
      <c r="Q314" s="7"/>
      <c r="R314" s="7"/>
      <c r="S314" s="7"/>
      <c r="T314" s="7"/>
      <c r="U314" s="7"/>
      <c r="V314" s="7"/>
    </row>
    <row r="315" spans="4:22" hidden="1">
      <c r="D315" s="7"/>
      <c r="E315" s="7"/>
      <c r="F315" s="7"/>
      <c r="G315" s="7"/>
      <c r="H315" s="7"/>
      <c r="I315" s="7"/>
      <c r="J315" s="7"/>
      <c r="K315" s="7"/>
      <c r="L315" s="7"/>
      <c r="M315" s="7"/>
      <c r="N315" s="7"/>
      <c r="O315" s="7"/>
      <c r="P315" s="7"/>
      <c r="Q315" s="7"/>
      <c r="R315" s="7"/>
      <c r="S315" s="7"/>
      <c r="T315" s="7"/>
      <c r="U315" s="7"/>
      <c r="V315" s="7"/>
    </row>
    <row r="316" spans="4:22" hidden="1">
      <c r="D316" s="7"/>
      <c r="E316" s="7"/>
      <c r="F316" s="7"/>
      <c r="G316" s="7"/>
      <c r="H316" s="7"/>
      <c r="I316" s="7"/>
      <c r="J316" s="7"/>
      <c r="K316" s="7"/>
      <c r="L316" s="7"/>
      <c r="M316" s="7"/>
      <c r="N316" s="7"/>
      <c r="O316" s="7"/>
      <c r="P316" s="7"/>
      <c r="Q316" s="7"/>
      <c r="R316" s="7"/>
      <c r="S316" s="7"/>
      <c r="T316" s="7"/>
      <c r="U316" s="7"/>
      <c r="V316" s="7"/>
    </row>
    <row r="317" spans="4:22" hidden="1">
      <c r="D317" s="7"/>
      <c r="E317" s="7"/>
      <c r="F317" s="7"/>
      <c r="G317" s="7"/>
      <c r="H317" s="7"/>
      <c r="I317" s="7"/>
      <c r="J317" s="7"/>
      <c r="K317" s="7"/>
      <c r="L317" s="7"/>
      <c r="M317" s="7"/>
      <c r="N317" s="7"/>
      <c r="O317" s="7"/>
      <c r="P317" s="7"/>
      <c r="Q317" s="7"/>
      <c r="R317" s="7"/>
      <c r="S317" s="7"/>
      <c r="T317" s="7"/>
      <c r="U317" s="7"/>
      <c r="V317" s="7"/>
    </row>
    <row r="318" spans="4:22" hidden="1">
      <c r="D318" s="7"/>
      <c r="E318" s="7"/>
      <c r="F318" s="7"/>
      <c r="G318" s="7"/>
      <c r="H318" s="7"/>
      <c r="I318" s="7"/>
      <c r="J318" s="7"/>
      <c r="K318" s="7"/>
      <c r="L318" s="7"/>
      <c r="M318" s="7"/>
      <c r="N318" s="7"/>
      <c r="O318" s="7"/>
      <c r="P318" s="7"/>
      <c r="Q318" s="7"/>
      <c r="R318" s="7"/>
      <c r="S318" s="7"/>
      <c r="T318" s="7"/>
      <c r="U318" s="7"/>
      <c r="V318" s="7"/>
    </row>
    <row r="319" spans="4:22" hidden="1">
      <c r="D319" s="7"/>
      <c r="E319" s="7"/>
      <c r="F319" s="7"/>
      <c r="G319" s="7"/>
      <c r="H319" s="7"/>
      <c r="I319" s="7"/>
      <c r="J319" s="7"/>
      <c r="K319" s="7"/>
      <c r="L319" s="7"/>
      <c r="M319" s="7"/>
      <c r="N319" s="7"/>
      <c r="O319" s="7"/>
      <c r="P319" s="7"/>
      <c r="Q319" s="7"/>
      <c r="R319" s="7"/>
      <c r="S319" s="7"/>
      <c r="T319" s="7"/>
      <c r="U319" s="7"/>
      <c r="V319" s="7"/>
    </row>
    <row r="320" spans="4:22" hidden="1">
      <c r="D320" s="7"/>
      <c r="E320" s="7"/>
      <c r="F320" s="7"/>
      <c r="G320" s="7"/>
      <c r="H320" s="7"/>
      <c r="I320" s="7"/>
      <c r="J320" s="7"/>
      <c r="K320" s="7"/>
      <c r="L320" s="7"/>
      <c r="M320" s="7"/>
      <c r="N320" s="7"/>
      <c r="O320" s="7"/>
      <c r="P320" s="7"/>
      <c r="Q320" s="7"/>
      <c r="R320" s="7"/>
      <c r="S320" s="7"/>
      <c r="T320" s="7"/>
      <c r="U320" s="7"/>
      <c r="V320" s="7"/>
    </row>
    <row r="321" spans="4:22" hidden="1">
      <c r="D321" s="7"/>
      <c r="E321" s="7"/>
      <c r="F321" s="7"/>
      <c r="G321" s="7"/>
      <c r="H321" s="7"/>
      <c r="I321" s="7"/>
      <c r="J321" s="7"/>
      <c r="K321" s="7"/>
      <c r="L321" s="7"/>
      <c r="M321" s="7"/>
      <c r="N321" s="7"/>
      <c r="O321" s="7"/>
      <c r="P321" s="7"/>
      <c r="Q321" s="7"/>
      <c r="R321" s="7"/>
      <c r="S321" s="7"/>
      <c r="T321" s="7"/>
      <c r="U321" s="7"/>
      <c r="V321" s="7"/>
    </row>
    <row r="322" spans="4:22" hidden="1">
      <c r="D322" s="7"/>
      <c r="E322" s="7"/>
      <c r="F322" s="7"/>
      <c r="G322" s="7"/>
      <c r="H322" s="7"/>
      <c r="I322" s="7"/>
      <c r="J322" s="7"/>
      <c r="K322" s="7"/>
      <c r="L322" s="7"/>
      <c r="M322" s="7"/>
      <c r="N322" s="7"/>
      <c r="O322" s="7"/>
      <c r="P322" s="7"/>
      <c r="Q322" s="7"/>
      <c r="R322" s="7"/>
      <c r="S322" s="7"/>
      <c r="T322" s="7"/>
      <c r="U322" s="7"/>
      <c r="V322" s="7"/>
    </row>
    <row r="323" spans="4:22" hidden="1">
      <c r="D323" s="7"/>
      <c r="E323" s="7"/>
      <c r="F323" s="7"/>
      <c r="G323" s="7"/>
      <c r="H323" s="7"/>
      <c r="I323" s="7"/>
      <c r="J323" s="7"/>
      <c r="K323" s="7"/>
      <c r="L323" s="7"/>
      <c r="M323" s="7"/>
      <c r="N323" s="7"/>
      <c r="O323" s="7"/>
      <c r="P323" s="7"/>
      <c r="Q323" s="7"/>
      <c r="R323" s="7"/>
      <c r="S323" s="7"/>
      <c r="T323" s="7"/>
      <c r="U323" s="7"/>
      <c r="V323" s="7"/>
    </row>
    <row r="324" spans="4:22" hidden="1">
      <c r="D324" s="7"/>
      <c r="E324" s="7"/>
      <c r="F324" s="7"/>
      <c r="G324" s="7"/>
      <c r="H324" s="7"/>
      <c r="I324" s="7"/>
      <c r="J324" s="7"/>
      <c r="K324" s="7"/>
      <c r="L324" s="7"/>
      <c r="M324" s="7"/>
      <c r="N324" s="7"/>
      <c r="O324" s="7"/>
      <c r="P324" s="7"/>
      <c r="Q324" s="7"/>
      <c r="R324" s="7"/>
      <c r="S324" s="7"/>
      <c r="T324" s="7"/>
      <c r="U324" s="7"/>
      <c r="V324" s="7"/>
    </row>
    <row r="325" spans="4:22" hidden="1">
      <c r="D325" s="7"/>
      <c r="E325" s="7"/>
      <c r="F325" s="7"/>
      <c r="G325" s="7"/>
      <c r="H325" s="7"/>
      <c r="I325" s="7"/>
      <c r="J325" s="7"/>
      <c r="K325" s="7"/>
      <c r="L325" s="7"/>
      <c r="M325" s="7"/>
      <c r="N325" s="7"/>
      <c r="O325" s="7"/>
      <c r="P325" s="7"/>
      <c r="Q325" s="7"/>
      <c r="R325" s="7"/>
      <c r="S325" s="7"/>
      <c r="T325" s="7"/>
      <c r="U325" s="7"/>
      <c r="V325" s="7"/>
    </row>
    <row r="326" spans="4:22" hidden="1">
      <c r="D326" s="7"/>
      <c r="E326" s="7"/>
      <c r="F326" s="7"/>
      <c r="G326" s="7"/>
      <c r="H326" s="7"/>
      <c r="I326" s="7"/>
      <c r="J326" s="7"/>
      <c r="K326" s="7"/>
      <c r="L326" s="7"/>
      <c r="M326" s="7"/>
      <c r="N326" s="7"/>
      <c r="O326" s="7"/>
      <c r="P326" s="7"/>
      <c r="Q326" s="7"/>
      <c r="R326" s="7"/>
      <c r="S326" s="7"/>
      <c r="T326" s="7"/>
      <c r="U326" s="7"/>
      <c r="V326" s="7"/>
    </row>
    <row r="327" spans="4:22" hidden="1">
      <c r="D327" s="7"/>
      <c r="E327" s="7"/>
      <c r="F327" s="7"/>
      <c r="G327" s="7"/>
      <c r="H327" s="7"/>
      <c r="I327" s="7"/>
      <c r="J327" s="7"/>
      <c r="K327" s="7"/>
      <c r="L327" s="7"/>
      <c r="M327" s="7"/>
      <c r="N327" s="7"/>
      <c r="O327" s="7"/>
      <c r="P327" s="7"/>
      <c r="Q327" s="7"/>
      <c r="R327" s="7"/>
      <c r="S327" s="7"/>
      <c r="T327" s="7"/>
      <c r="U327" s="7"/>
      <c r="V327" s="7"/>
    </row>
    <row r="328" spans="4:22" hidden="1">
      <c r="D328" s="7"/>
      <c r="E328" s="7"/>
      <c r="F328" s="7"/>
      <c r="G328" s="7"/>
      <c r="H328" s="7"/>
      <c r="I328" s="7"/>
      <c r="J328" s="7"/>
      <c r="K328" s="7"/>
      <c r="L328" s="7"/>
      <c r="M328" s="7"/>
      <c r="N328" s="7"/>
      <c r="O328" s="7"/>
      <c r="P328" s="7"/>
      <c r="Q328" s="7"/>
      <c r="R328" s="7"/>
      <c r="S328" s="7"/>
      <c r="T328" s="7"/>
      <c r="U328" s="7"/>
      <c r="V328" s="7"/>
    </row>
    <row r="329" spans="4:22" hidden="1">
      <c r="D329" s="7"/>
      <c r="E329" s="7"/>
      <c r="F329" s="7"/>
      <c r="G329" s="7"/>
      <c r="H329" s="7"/>
      <c r="I329" s="7"/>
      <c r="J329" s="7"/>
      <c r="K329" s="7"/>
      <c r="L329" s="7"/>
      <c r="M329" s="7"/>
      <c r="N329" s="7"/>
      <c r="O329" s="7"/>
      <c r="P329" s="7"/>
      <c r="Q329" s="7"/>
      <c r="R329" s="7"/>
      <c r="S329" s="7"/>
      <c r="T329" s="7"/>
      <c r="U329" s="7"/>
      <c r="V329" s="7"/>
    </row>
    <row r="330" spans="4:22" hidden="1">
      <c r="D330" s="7"/>
      <c r="E330" s="7"/>
      <c r="F330" s="7"/>
      <c r="G330" s="7"/>
      <c r="H330" s="7"/>
      <c r="I330" s="7"/>
      <c r="J330" s="7"/>
      <c r="K330" s="7"/>
      <c r="L330" s="7"/>
      <c r="M330" s="7"/>
      <c r="N330" s="7"/>
      <c r="O330" s="7"/>
      <c r="P330" s="7"/>
      <c r="Q330" s="7"/>
      <c r="R330" s="7"/>
      <c r="S330" s="7"/>
      <c r="T330" s="7"/>
      <c r="U330" s="7"/>
      <c r="V330" s="7"/>
    </row>
    <row r="331" spans="4:22" hidden="1">
      <c r="D331" s="7"/>
      <c r="E331" s="7"/>
      <c r="F331" s="7"/>
      <c r="G331" s="7"/>
      <c r="H331" s="7"/>
      <c r="I331" s="7"/>
      <c r="J331" s="7"/>
      <c r="K331" s="7"/>
      <c r="L331" s="7"/>
      <c r="M331" s="7"/>
      <c r="N331" s="7"/>
      <c r="O331" s="7"/>
      <c r="P331" s="7"/>
      <c r="Q331" s="7"/>
      <c r="R331" s="7"/>
      <c r="S331" s="7"/>
      <c r="T331" s="7"/>
      <c r="U331" s="7"/>
      <c r="V331" s="7"/>
    </row>
    <row r="332" spans="4:22" hidden="1">
      <c r="D332" s="7"/>
      <c r="E332" s="7"/>
      <c r="F332" s="7"/>
      <c r="G332" s="7"/>
      <c r="H332" s="7"/>
      <c r="I332" s="7"/>
      <c r="J332" s="7"/>
      <c r="K332" s="7"/>
      <c r="L332" s="7"/>
      <c r="M332" s="7"/>
      <c r="N332" s="7"/>
      <c r="O332" s="7"/>
      <c r="P332" s="7"/>
      <c r="Q332" s="7"/>
      <c r="R332" s="7"/>
      <c r="S332" s="7"/>
      <c r="T332" s="7"/>
      <c r="U332" s="7"/>
      <c r="V332" s="7"/>
    </row>
    <row r="333" spans="4:22" hidden="1">
      <c r="D333" s="7"/>
      <c r="E333" s="7"/>
      <c r="F333" s="7"/>
      <c r="G333" s="7"/>
      <c r="H333" s="7"/>
      <c r="I333" s="7"/>
      <c r="J333" s="7"/>
      <c r="K333" s="7"/>
      <c r="L333" s="7"/>
      <c r="M333" s="7"/>
      <c r="N333" s="7"/>
      <c r="O333" s="7"/>
      <c r="P333" s="7"/>
      <c r="Q333" s="7"/>
      <c r="R333" s="7"/>
      <c r="S333" s="7"/>
      <c r="T333" s="7"/>
      <c r="U333" s="7"/>
      <c r="V333" s="7"/>
    </row>
    <row r="334" spans="4:22" hidden="1">
      <c r="D334" s="7"/>
      <c r="E334" s="7"/>
      <c r="F334" s="7"/>
      <c r="G334" s="7"/>
      <c r="H334" s="7"/>
      <c r="I334" s="7"/>
      <c r="J334" s="7"/>
      <c r="K334" s="7"/>
      <c r="L334" s="7"/>
      <c r="M334" s="7"/>
      <c r="N334" s="7"/>
      <c r="O334" s="7"/>
      <c r="P334" s="7"/>
      <c r="Q334" s="7"/>
      <c r="R334" s="7"/>
      <c r="S334" s="7"/>
      <c r="T334" s="7"/>
      <c r="U334" s="7"/>
      <c r="V334" s="7"/>
    </row>
    <row r="335" spans="4:22" hidden="1">
      <c r="D335" s="7"/>
      <c r="E335" s="7"/>
      <c r="F335" s="7"/>
      <c r="G335" s="7"/>
      <c r="H335" s="7"/>
      <c r="I335" s="7"/>
      <c r="J335" s="7"/>
      <c r="K335" s="7"/>
      <c r="L335" s="7"/>
      <c r="M335" s="7"/>
      <c r="N335" s="7"/>
      <c r="O335" s="7"/>
      <c r="P335" s="7"/>
      <c r="Q335" s="7"/>
      <c r="R335" s="7"/>
      <c r="S335" s="7"/>
      <c r="T335" s="7"/>
      <c r="U335" s="7"/>
      <c r="V335" s="7"/>
    </row>
    <row r="336" spans="4:22" hidden="1">
      <c r="D336" s="7"/>
      <c r="E336" s="7"/>
      <c r="F336" s="7"/>
      <c r="G336" s="7"/>
      <c r="H336" s="7"/>
      <c r="I336" s="7"/>
      <c r="J336" s="7"/>
      <c r="K336" s="7"/>
      <c r="L336" s="7"/>
      <c r="M336" s="7"/>
      <c r="N336" s="7"/>
      <c r="O336" s="7"/>
      <c r="P336" s="7"/>
      <c r="Q336" s="7"/>
      <c r="R336" s="7"/>
      <c r="S336" s="7"/>
      <c r="T336" s="7"/>
      <c r="U336" s="7"/>
      <c r="V336" s="7"/>
    </row>
    <row r="337" spans="4:22" hidden="1">
      <c r="D337" s="7"/>
      <c r="E337" s="7"/>
      <c r="F337" s="7"/>
      <c r="G337" s="7"/>
      <c r="H337" s="7"/>
      <c r="I337" s="7"/>
      <c r="J337" s="7"/>
      <c r="K337" s="7"/>
      <c r="L337" s="7"/>
      <c r="M337" s="7"/>
      <c r="N337" s="7"/>
      <c r="O337" s="7"/>
      <c r="P337" s="7"/>
      <c r="Q337" s="7"/>
      <c r="R337" s="7"/>
      <c r="S337" s="7"/>
      <c r="T337" s="7"/>
      <c r="U337" s="7"/>
      <c r="V337" s="7"/>
    </row>
    <row r="338" spans="4:22" hidden="1">
      <c r="D338" s="7"/>
      <c r="E338" s="7"/>
      <c r="F338" s="7"/>
      <c r="G338" s="7"/>
      <c r="H338" s="7"/>
      <c r="I338" s="7"/>
      <c r="J338" s="7"/>
      <c r="K338" s="7"/>
      <c r="L338" s="7"/>
      <c r="M338" s="7"/>
      <c r="N338" s="7"/>
      <c r="O338" s="7"/>
      <c r="P338" s="7"/>
      <c r="Q338" s="7"/>
      <c r="R338" s="7"/>
      <c r="S338" s="7"/>
      <c r="T338" s="7"/>
      <c r="U338" s="7"/>
      <c r="V338" s="7"/>
    </row>
    <row r="339" spans="4:22" hidden="1">
      <c r="D339" s="7"/>
      <c r="E339" s="7"/>
      <c r="F339" s="7"/>
      <c r="G339" s="7"/>
      <c r="H339" s="7"/>
      <c r="I339" s="7"/>
      <c r="J339" s="7"/>
      <c r="K339" s="7"/>
      <c r="L339" s="7"/>
      <c r="M339" s="7"/>
      <c r="N339" s="7"/>
      <c r="O339" s="7"/>
      <c r="P339" s="7"/>
      <c r="Q339" s="7"/>
      <c r="R339" s="7"/>
      <c r="S339" s="7"/>
      <c r="T339" s="7"/>
      <c r="U339" s="7"/>
      <c r="V339" s="7"/>
    </row>
    <row r="340" spans="4:22" hidden="1">
      <c r="D340" s="7"/>
      <c r="E340" s="7"/>
      <c r="F340" s="7"/>
      <c r="G340" s="7"/>
      <c r="H340" s="7"/>
      <c r="I340" s="7"/>
      <c r="J340" s="7"/>
      <c r="K340" s="7"/>
      <c r="L340" s="7"/>
      <c r="M340" s="7"/>
      <c r="N340" s="7"/>
      <c r="O340" s="7"/>
      <c r="P340" s="7"/>
      <c r="Q340" s="7"/>
      <c r="R340" s="7"/>
      <c r="S340" s="7"/>
      <c r="T340" s="7"/>
      <c r="U340" s="7"/>
      <c r="V340" s="7"/>
    </row>
    <row r="341" spans="4:22" hidden="1">
      <c r="D341" s="7"/>
      <c r="E341" s="7"/>
      <c r="F341" s="7"/>
      <c r="G341" s="7"/>
      <c r="H341" s="7"/>
      <c r="I341" s="7"/>
      <c r="J341" s="7"/>
      <c r="K341" s="7"/>
      <c r="L341" s="7"/>
      <c r="M341" s="7"/>
      <c r="N341" s="7"/>
      <c r="O341" s="7"/>
      <c r="P341" s="7"/>
      <c r="Q341" s="7"/>
      <c r="R341" s="7"/>
      <c r="S341" s="7"/>
      <c r="T341" s="7"/>
      <c r="U341" s="7"/>
      <c r="V341" s="7"/>
    </row>
    <row r="342" spans="4:22" hidden="1">
      <c r="D342" s="7"/>
      <c r="E342" s="7"/>
      <c r="F342" s="7"/>
      <c r="G342" s="7"/>
      <c r="H342" s="7"/>
      <c r="I342" s="7"/>
      <c r="J342" s="7"/>
      <c r="K342" s="7"/>
      <c r="L342" s="7"/>
      <c r="M342" s="7"/>
      <c r="N342" s="7"/>
      <c r="O342" s="7"/>
      <c r="P342" s="7"/>
      <c r="Q342" s="7"/>
      <c r="R342" s="7"/>
      <c r="S342" s="7"/>
      <c r="T342" s="7"/>
      <c r="U342" s="7"/>
      <c r="V342" s="7"/>
    </row>
    <row r="343" spans="4:22" hidden="1">
      <c r="D343" s="7"/>
      <c r="E343" s="7"/>
      <c r="F343" s="7"/>
      <c r="G343" s="7"/>
      <c r="H343" s="7"/>
      <c r="I343" s="7"/>
      <c r="J343" s="7"/>
      <c r="K343" s="7"/>
      <c r="L343" s="7"/>
      <c r="M343" s="7"/>
      <c r="N343" s="7"/>
      <c r="O343" s="7"/>
      <c r="P343" s="7"/>
      <c r="Q343" s="7"/>
      <c r="R343" s="7"/>
      <c r="S343" s="7"/>
      <c r="T343" s="7"/>
      <c r="U343" s="7"/>
      <c r="V343" s="7"/>
    </row>
    <row r="344" spans="4:22" hidden="1">
      <c r="D344" s="7"/>
      <c r="E344" s="7"/>
      <c r="F344" s="7"/>
      <c r="G344" s="7"/>
      <c r="H344" s="7"/>
      <c r="I344" s="7"/>
      <c r="J344" s="7"/>
      <c r="K344" s="7"/>
      <c r="L344" s="7"/>
      <c r="M344" s="7"/>
      <c r="N344" s="7"/>
      <c r="O344" s="7"/>
      <c r="P344" s="7"/>
      <c r="Q344" s="7"/>
      <c r="R344" s="7"/>
      <c r="S344" s="7"/>
      <c r="T344" s="7"/>
      <c r="U344" s="7"/>
      <c r="V344" s="7"/>
    </row>
    <row r="345" spans="4:22" hidden="1">
      <c r="D345" s="7"/>
      <c r="E345" s="7"/>
      <c r="F345" s="7"/>
      <c r="G345" s="7"/>
      <c r="H345" s="7"/>
      <c r="I345" s="7"/>
      <c r="J345" s="7"/>
      <c r="K345" s="7"/>
      <c r="L345" s="7"/>
      <c r="M345" s="7"/>
      <c r="N345" s="7"/>
      <c r="O345" s="7"/>
      <c r="P345" s="7"/>
      <c r="Q345" s="7"/>
      <c r="R345" s="7"/>
      <c r="S345" s="7"/>
      <c r="T345" s="7"/>
      <c r="U345" s="7"/>
      <c r="V345" s="7"/>
    </row>
    <row r="346" spans="4:22" hidden="1">
      <c r="D346" s="7"/>
      <c r="E346" s="7"/>
      <c r="F346" s="7"/>
      <c r="G346" s="7"/>
      <c r="H346" s="7"/>
      <c r="I346" s="7"/>
      <c r="J346" s="7"/>
      <c r="K346" s="7"/>
      <c r="L346" s="7"/>
      <c r="M346" s="7"/>
      <c r="N346" s="7"/>
      <c r="O346" s="7"/>
      <c r="P346" s="7"/>
      <c r="Q346" s="7"/>
      <c r="R346" s="7"/>
      <c r="S346" s="7"/>
      <c r="T346" s="7"/>
      <c r="U346" s="7"/>
      <c r="V346" s="7"/>
    </row>
    <row r="347" spans="4:22" hidden="1">
      <c r="D347" s="7"/>
      <c r="E347" s="7"/>
      <c r="F347" s="7"/>
      <c r="G347" s="7"/>
      <c r="H347" s="7"/>
      <c r="I347" s="7"/>
      <c r="J347" s="7"/>
      <c r="K347" s="7"/>
      <c r="L347" s="7"/>
      <c r="M347" s="7"/>
      <c r="N347" s="7"/>
      <c r="O347" s="7"/>
      <c r="P347" s="7"/>
      <c r="Q347" s="7"/>
      <c r="R347" s="7"/>
      <c r="S347" s="7"/>
      <c r="T347" s="7"/>
      <c r="U347" s="7"/>
      <c r="V347" s="7"/>
    </row>
    <row r="348" spans="4:22" hidden="1">
      <c r="D348" s="7"/>
      <c r="E348" s="7"/>
      <c r="F348" s="7"/>
      <c r="G348" s="7"/>
      <c r="H348" s="7"/>
      <c r="I348" s="7"/>
      <c r="J348" s="7"/>
      <c r="K348" s="7"/>
      <c r="L348" s="7"/>
      <c r="M348" s="7"/>
      <c r="N348" s="7"/>
      <c r="O348" s="7"/>
      <c r="P348" s="7"/>
      <c r="Q348" s="7"/>
      <c r="R348" s="7"/>
      <c r="S348" s="7"/>
      <c r="T348" s="7"/>
      <c r="U348" s="7"/>
      <c r="V348" s="7"/>
    </row>
    <row r="349" spans="4:22" hidden="1">
      <c r="D349" s="7"/>
      <c r="E349" s="7"/>
      <c r="F349" s="7"/>
      <c r="G349" s="7"/>
      <c r="H349" s="7"/>
      <c r="I349" s="7"/>
      <c r="J349" s="7"/>
      <c r="K349" s="7"/>
      <c r="L349" s="7"/>
      <c r="M349" s="7"/>
      <c r="N349" s="7"/>
      <c r="O349" s="7"/>
      <c r="P349" s="7"/>
      <c r="Q349" s="7"/>
      <c r="R349" s="7"/>
      <c r="S349" s="7"/>
      <c r="T349" s="7"/>
      <c r="U349" s="7"/>
      <c r="V349" s="7"/>
    </row>
    <row r="350" spans="4:22" hidden="1">
      <c r="D350" s="7"/>
      <c r="E350" s="7"/>
      <c r="F350" s="7"/>
      <c r="G350" s="7"/>
      <c r="H350" s="7"/>
      <c r="I350" s="7"/>
      <c r="J350" s="7"/>
      <c r="K350" s="7"/>
      <c r="L350" s="7"/>
      <c r="M350" s="7"/>
      <c r="N350" s="7"/>
      <c r="O350" s="7"/>
      <c r="P350" s="7"/>
      <c r="Q350" s="7"/>
      <c r="R350" s="7"/>
      <c r="S350" s="7"/>
      <c r="T350" s="7"/>
      <c r="U350" s="7"/>
      <c r="V350" s="7"/>
    </row>
    <row r="351" spans="4:22" hidden="1">
      <c r="D351" s="7"/>
      <c r="E351" s="7"/>
      <c r="F351" s="7"/>
      <c r="G351" s="7"/>
      <c r="H351" s="7"/>
      <c r="I351" s="7"/>
      <c r="J351" s="7"/>
      <c r="K351" s="7"/>
      <c r="L351" s="7"/>
      <c r="M351" s="7"/>
      <c r="N351" s="7"/>
      <c r="O351" s="7"/>
      <c r="P351" s="7"/>
      <c r="Q351" s="7"/>
      <c r="R351" s="7"/>
      <c r="S351" s="7"/>
      <c r="T351" s="7"/>
      <c r="U351" s="7"/>
      <c r="V351" s="7"/>
    </row>
    <row r="352" spans="4:22" hidden="1">
      <c r="D352" s="7"/>
      <c r="E352" s="7"/>
      <c r="F352" s="7"/>
      <c r="G352" s="7"/>
      <c r="H352" s="7"/>
      <c r="I352" s="7"/>
      <c r="J352" s="7"/>
      <c r="K352" s="7"/>
      <c r="L352" s="7"/>
      <c r="M352" s="7"/>
      <c r="N352" s="7"/>
      <c r="O352" s="7"/>
      <c r="P352" s="7"/>
      <c r="Q352" s="7"/>
      <c r="R352" s="7"/>
      <c r="S352" s="7"/>
      <c r="T352" s="7"/>
      <c r="U352" s="7"/>
      <c r="V352" s="7"/>
    </row>
    <row r="353" spans="4:22" hidden="1">
      <c r="D353" s="7"/>
      <c r="E353" s="7"/>
      <c r="F353" s="7"/>
      <c r="G353" s="7"/>
      <c r="H353" s="7"/>
      <c r="I353" s="7"/>
      <c r="J353" s="7"/>
      <c r="K353" s="7"/>
      <c r="L353" s="7"/>
      <c r="M353" s="7"/>
      <c r="N353" s="7"/>
      <c r="O353" s="7"/>
      <c r="P353" s="7"/>
      <c r="Q353" s="7"/>
      <c r="R353" s="7"/>
      <c r="S353" s="7"/>
      <c r="T353" s="7"/>
      <c r="U353" s="7"/>
      <c r="V353" s="7"/>
    </row>
    <row r="354" spans="4:22" hidden="1">
      <c r="D354" s="7"/>
      <c r="E354" s="7"/>
      <c r="F354" s="7"/>
      <c r="G354" s="7"/>
      <c r="H354" s="7"/>
      <c r="I354" s="7"/>
      <c r="J354" s="7"/>
      <c r="K354" s="7"/>
      <c r="L354" s="7"/>
      <c r="M354" s="7"/>
      <c r="N354" s="7"/>
      <c r="O354" s="7"/>
      <c r="P354" s="7"/>
      <c r="Q354" s="7"/>
      <c r="R354" s="7"/>
      <c r="S354" s="7"/>
      <c r="T354" s="7"/>
      <c r="U354" s="7"/>
      <c r="V354" s="7"/>
    </row>
    <row r="355" spans="4:22" hidden="1">
      <c r="D355" s="7"/>
      <c r="E355" s="7"/>
      <c r="F355" s="7"/>
      <c r="G355" s="7"/>
      <c r="H355" s="7"/>
      <c r="I355" s="7"/>
      <c r="J355" s="7"/>
      <c r="K355" s="7"/>
      <c r="L355" s="7"/>
      <c r="M355" s="7"/>
      <c r="N355" s="7"/>
      <c r="O355" s="7"/>
      <c r="P355" s="7"/>
      <c r="Q355" s="7"/>
      <c r="R355" s="7"/>
      <c r="S355" s="7"/>
      <c r="T355" s="7"/>
      <c r="U355" s="7"/>
      <c r="V355" s="7"/>
    </row>
    <row r="356" spans="4:22" hidden="1">
      <c r="D356" s="7"/>
      <c r="E356" s="7"/>
      <c r="F356" s="7"/>
      <c r="G356" s="7"/>
      <c r="H356" s="7"/>
      <c r="I356" s="7"/>
      <c r="J356" s="7"/>
      <c r="K356" s="7"/>
      <c r="L356" s="7"/>
      <c r="M356" s="7"/>
      <c r="N356" s="7"/>
      <c r="O356" s="7"/>
      <c r="P356" s="7"/>
      <c r="Q356" s="7"/>
      <c r="R356" s="7"/>
      <c r="S356" s="7"/>
      <c r="T356" s="7"/>
      <c r="U356" s="7"/>
      <c r="V356" s="7"/>
    </row>
    <row r="357" spans="4:22" hidden="1">
      <c r="D357" s="7"/>
      <c r="E357" s="7"/>
      <c r="F357" s="7"/>
      <c r="G357" s="7"/>
      <c r="H357" s="7"/>
      <c r="I357" s="7"/>
      <c r="J357" s="7"/>
      <c r="K357" s="7"/>
      <c r="L357" s="7"/>
      <c r="M357" s="7"/>
      <c r="N357" s="7"/>
      <c r="O357" s="7"/>
      <c r="P357" s="7"/>
      <c r="Q357" s="7"/>
      <c r="R357" s="7"/>
      <c r="S357" s="7"/>
      <c r="T357" s="7"/>
      <c r="U357" s="7"/>
      <c r="V357" s="7"/>
    </row>
    <row r="358" spans="4:22" hidden="1">
      <c r="D358" s="7"/>
      <c r="E358" s="7"/>
      <c r="F358" s="7"/>
      <c r="G358" s="7"/>
      <c r="H358" s="7"/>
      <c r="I358" s="7"/>
      <c r="J358" s="7"/>
      <c r="K358" s="7"/>
      <c r="L358" s="7"/>
      <c r="M358" s="7"/>
      <c r="N358" s="7"/>
      <c r="O358" s="7"/>
      <c r="P358" s="7"/>
      <c r="Q358" s="7"/>
      <c r="R358" s="7"/>
      <c r="S358" s="7"/>
      <c r="T358" s="7"/>
      <c r="U358" s="7"/>
      <c r="V358" s="7"/>
    </row>
    <row r="359" spans="4:22" hidden="1">
      <c r="D359" s="7"/>
      <c r="E359" s="7"/>
      <c r="F359" s="7"/>
      <c r="G359" s="7"/>
      <c r="H359" s="7"/>
      <c r="I359" s="7"/>
      <c r="J359" s="7"/>
      <c r="K359" s="7"/>
      <c r="L359" s="7"/>
      <c r="M359" s="7"/>
      <c r="N359" s="7"/>
      <c r="O359" s="7"/>
      <c r="P359" s="7"/>
      <c r="Q359" s="7"/>
      <c r="R359" s="7"/>
      <c r="S359" s="7"/>
      <c r="T359" s="7"/>
      <c r="U359" s="7"/>
      <c r="V359" s="7"/>
    </row>
    <row r="360" spans="4:22" hidden="1">
      <c r="D360" s="7"/>
      <c r="E360" s="7"/>
      <c r="F360" s="7"/>
      <c r="G360" s="7"/>
      <c r="H360" s="7"/>
      <c r="I360" s="7"/>
      <c r="J360" s="7"/>
      <c r="K360" s="7"/>
      <c r="L360" s="7"/>
      <c r="M360" s="7"/>
      <c r="N360" s="7"/>
      <c r="O360" s="7"/>
      <c r="P360" s="7"/>
      <c r="Q360" s="7"/>
      <c r="R360" s="7"/>
      <c r="S360" s="7"/>
      <c r="T360" s="7"/>
      <c r="U360" s="7"/>
      <c r="V360" s="7"/>
    </row>
    <row r="361" spans="4:22" hidden="1">
      <c r="D361" s="7"/>
      <c r="E361" s="7"/>
      <c r="F361" s="7"/>
      <c r="G361" s="7"/>
      <c r="H361" s="7"/>
      <c r="I361" s="7"/>
      <c r="J361" s="7"/>
      <c r="K361" s="7"/>
      <c r="L361" s="7"/>
      <c r="M361" s="7"/>
      <c r="N361" s="7"/>
      <c r="O361" s="7"/>
      <c r="P361" s="7"/>
      <c r="Q361" s="7"/>
      <c r="R361" s="7"/>
      <c r="S361" s="7"/>
      <c r="T361" s="7"/>
      <c r="U361" s="7"/>
      <c r="V361" s="7"/>
    </row>
    <row r="362" spans="4:22" hidden="1">
      <c r="D362" s="7"/>
      <c r="E362" s="7"/>
      <c r="F362" s="7"/>
      <c r="G362" s="7"/>
      <c r="H362" s="7"/>
      <c r="I362" s="7"/>
      <c r="J362" s="7"/>
      <c r="K362" s="7"/>
      <c r="L362" s="7"/>
      <c r="M362" s="7"/>
      <c r="N362" s="7"/>
      <c r="O362" s="7"/>
      <c r="P362" s="7"/>
      <c r="Q362" s="7"/>
      <c r="R362" s="7"/>
      <c r="S362" s="7"/>
      <c r="T362" s="7"/>
      <c r="U362" s="7"/>
      <c r="V362" s="7"/>
    </row>
    <row r="363" spans="4:22" hidden="1">
      <c r="D363" s="7"/>
      <c r="E363" s="7"/>
      <c r="F363" s="7"/>
      <c r="G363" s="7"/>
      <c r="H363" s="7"/>
      <c r="I363" s="7"/>
      <c r="J363" s="7"/>
      <c r="K363" s="7"/>
      <c r="L363" s="7"/>
      <c r="M363" s="7"/>
      <c r="N363" s="7"/>
      <c r="O363" s="7"/>
      <c r="P363" s="7"/>
      <c r="Q363" s="7"/>
      <c r="R363" s="7"/>
      <c r="S363" s="7"/>
      <c r="T363" s="7"/>
      <c r="U363" s="7"/>
      <c r="V363" s="7"/>
    </row>
    <row r="364" spans="4:22" hidden="1">
      <c r="D364" s="7"/>
      <c r="E364" s="7"/>
      <c r="F364" s="7"/>
      <c r="G364" s="7"/>
      <c r="H364" s="7"/>
      <c r="I364" s="7"/>
      <c r="J364" s="7"/>
      <c r="K364" s="7"/>
      <c r="L364" s="7"/>
      <c r="M364" s="7"/>
      <c r="N364" s="7"/>
      <c r="O364" s="7"/>
      <c r="P364" s="7"/>
      <c r="Q364" s="7"/>
      <c r="R364" s="7"/>
      <c r="S364" s="7"/>
      <c r="T364" s="7"/>
      <c r="U364" s="7"/>
      <c r="V364" s="7"/>
    </row>
    <row r="365" spans="4:22" hidden="1">
      <c r="D365" s="7"/>
      <c r="E365" s="7"/>
      <c r="F365" s="7"/>
      <c r="G365" s="7"/>
      <c r="H365" s="7"/>
      <c r="I365" s="7"/>
      <c r="J365" s="7"/>
      <c r="K365" s="7"/>
      <c r="L365" s="7"/>
      <c r="M365" s="7"/>
      <c r="N365" s="7"/>
      <c r="O365" s="7"/>
      <c r="P365" s="7"/>
      <c r="Q365" s="7"/>
      <c r="R365" s="7"/>
      <c r="S365" s="7"/>
      <c r="T365" s="7"/>
      <c r="U365" s="7"/>
      <c r="V365" s="7"/>
    </row>
    <row r="366" spans="4:22" hidden="1">
      <c r="D366" s="7"/>
      <c r="E366" s="7"/>
      <c r="F366" s="7"/>
      <c r="G366" s="7"/>
      <c r="H366" s="7"/>
      <c r="I366" s="7"/>
      <c r="J366" s="7"/>
      <c r="K366" s="7"/>
      <c r="L366" s="7"/>
      <c r="M366" s="7"/>
      <c r="N366" s="7"/>
      <c r="O366" s="7"/>
      <c r="P366" s="7"/>
      <c r="Q366" s="7"/>
      <c r="R366" s="7"/>
      <c r="S366" s="7"/>
      <c r="T366" s="7"/>
      <c r="U366" s="7"/>
      <c r="V366" s="7"/>
    </row>
    <row r="367" spans="4:22" hidden="1">
      <c r="D367" s="7"/>
      <c r="E367" s="7"/>
      <c r="F367" s="7"/>
      <c r="G367" s="7"/>
      <c r="H367" s="7"/>
      <c r="I367" s="7"/>
      <c r="J367" s="7"/>
      <c r="K367" s="7"/>
      <c r="L367" s="7"/>
      <c r="M367" s="7"/>
      <c r="N367" s="7"/>
      <c r="O367" s="7"/>
      <c r="P367" s="7"/>
      <c r="Q367" s="7"/>
      <c r="R367" s="7"/>
      <c r="S367" s="7"/>
      <c r="T367" s="7"/>
      <c r="U367" s="7"/>
      <c r="V367" s="7"/>
    </row>
    <row r="368" spans="4:22" hidden="1">
      <c r="D368" s="7"/>
      <c r="E368" s="7"/>
      <c r="F368" s="7"/>
      <c r="G368" s="7"/>
      <c r="H368" s="7"/>
      <c r="I368" s="7"/>
      <c r="J368" s="7"/>
      <c r="K368" s="7"/>
      <c r="L368" s="7"/>
      <c r="M368" s="7"/>
      <c r="N368" s="7"/>
      <c r="O368" s="7"/>
      <c r="P368" s="7"/>
      <c r="Q368" s="7"/>
      <c r="R368" s="7"/>
      <c r="S368" s="7"/>
      <c r="T368" s="7"/>
      <c r="U368" s="7"/>
      <c r="V368" s="7"/>
    </row>
    <row r="369" spans="4:22" hidden="1">
      <c r="D369" s="7"/>
      <c r="E369" s="7"/>
      <c r="F369" s="7"/>
      <c r="G369" s="7"/>
      <c r="H369" s="7"/>
      <c r="I369" s="7"/>
      <c r="J369" s="7"/>
      <c r="K369" s="7"/>
      <c r="L369" s="7"/>
      <c r="M369" s="7"/>
      <c r="N369" s="7"/>
      <c r="O369" s="7"/>
      <c r="P369" s="7"/>
      <c r="Q369" s="7"/>
      <c r="R369" s="7"/>
      <c r="S369" s="7"/>
      <c r="T369" s="7"/>
      <c r="U369" s="7"/>
      <c r="V369" s="7"/>
    </row>
    <row r="370" spans="4:22" hidden="1">
      <c r="D370" s="7"/>
      <c r="E370" s="7"/>
      <c r="F370" s="7"/>
      <c r="G370" s="7"/>
      <c r="H370" s="7"/>
      <c r="I370" s="7"/>
      <c r="J370" s="7"/>
      <c r="K370" s="7"/>
      <c r="L370" s="7"/>
      <c r="M370" s="7"/>
      <c r="N370" s="7"/>
      <c r="O370" s="7"/>
      <c r="P370" s="7"/>
      <c r="Q370" s="7"/>
      <c r="R370" s="7"/>
      <c r="S370" s="7"/>
      <c r="T370" s="7"/>
      <c r="U370" s="7"/>
      <c r="V370" s="7"/>
    </row>
    <row r="371" spans="4:22" hidden="1">
      <c r="D371" s="7"/>
      <c r="E371" s="7"/>
      <c r="F371" s="7"/>
      <c r="G371" s="7"/>
      <c r="H371" s="7"/>
      <c r="I371" s="7"/>
      <c r="J371" s="7"/>
      <c r="K371" s="7"/>
      <c r="L371" s="7"/>
      <c r="M371" s="7"/>
      <c r="N371" s="7"/>
      <c r="O371" s="7"/>
      <c r="P371" s="7"/>
      <c r="Q371" s="7"/>
      <c r="R371" s="7"/>
      <c r="S371" s="7"/>
      <c r="T371" s="7"/>
      <c r="U371" s="7"/>
      <c r="V371" s="7"/>
    </row>
    <row r="372" spans="4:22" hidden="1">
      <c r="D372" s="7"/>
      <c r="E372" s="7"/>
      <c r="F372" s="7"/>
      <c r="G372" s="7"/>
      <c r="H372" s="7"/>
      <c r="I372" s="7"/>
      <c r="J372" s="7"/>
      <c r="K372" s="7"/>
      <c r="L372" s="7"/>
      <c r="M372" s="7"/>
      <c r="N372" s="7"/>
      <c r="O372" s="7"/>
      <c r="P372" s="7"/>
      <c r="Q372" s="7"/>
      <c r="R372" s="7"/>
      <c r="S372" s="7"/>
      <c r="T372" s="7"/>
      <c r="U372" s="7"/>
      <c r="V372" s="7"/>
    </row>
    <row r="373" spans="4:22" hidden="1">
      <c r="D373" s="7"/>
      <c r="E373" s="7"/>
      <c r="F373" s="7"/>
      <c r="G373" s="7"/>
      <c r="H373" s="7"/>
      <c r="I373" s="7"/>
      <c r="J373" s="7"/>
      <c r="K373" s="7"/>
      <c r="L373" s="7"/>
      <c r="M373" s="7"/>
      <c r="N373" s="7"/>
      <c r="O373" s="7"/>
      <c r="P373" s="7"/>
      <c r="Q373" s="7"/>
      <c r="R373" s="7"/>
      <c r="S373" s="7"/>
      <c r="T373" s="7"/>
      <c r="U373" s="7"/>
      <c r="V373" s="7"/>
    </row>
  </sheetData>
  <sheetProtection sheet="1" objects="1" scenarios="1" selectLockedCells="1"/>
  <mergeCells count="57">
    <mergeCell ref="R156:T156"/>
    <mergeCell ref="G128:J128"/>
    <mergeCell ref="K128:L128"/>
    <mergeCell ref="G129:J129"/>
    <mergeCell ref="K129:L129"/>
    <mergeCell ref="R152:T152"/>
    <mergeCell ref="R153:T153"/>
    <mergeCell ref="R154:T154"/>
    <mergeCell ref="R151:T151"/>
    <mergeCell ref="I136:K136"/>
    <mergeCell ref="I137:K137"/>
    <mergeCell ref="I138:K138"/>
    <mergeCell ref="I139:K139"/>
    <mergeCell ref="I140:K140"/>
    <mergeCell ref="I141:K141"/>
    <mergeCell ref="G131:J131"/>
    <mergeCell ref="K131:L131"/>
    <mergeCell ref="K94:L94"/>
    <mergeCell ref="I13:L13"/>
    <mergeCell ref="I14:L14"/>
    <mergeCell ref="I15:L15"/>
    <mergeCell ref="I16:L16"/>
    <mergeCell ref="I17:L17"/>
    <mergeCell ref="K120:L120"/>
    <mergeCell ref="G37:J37"/>
    <mergeCell ref="G38:J38"/>
    <mergeCell ref="G39:J39"/>
    <mergeCell ref="G40:J40"/>
    <mergeCell ref="G100:I100"/>
    <mergeCell ref="G101:I101"/>
    <mergeCell ref="G130:J130"/>
    <mergeCell ref="K130:L130"/>
    <mergeCell ref="G121:J121"/>
    <mergeCell ref="K122:L122"/>
    <mergeCell ref="G111:I111"/>
    <mergeCell ref="G109:I109"/>
    <mergeCell ref="G103:I103"/>
    <mergeCell ref="G104:I104"/>
    <mergeCell ref="G105:I105"/>
    <mergeCell ref="G120:J120"/>
    <mergeCell ref="G110:I110"/>
    <mergeCell ref="D147:N147"/>
    <mergeCell ref="G112:I112"/>
    <mergeCell ref="G102:I102"/>
    <mergeCell ref="I18:L18"/>
    <mergeCell ref="I19:L19"/>
    <mergeCell ref="I20:L20"/>
    <mergeCell ref="K93:L93"/>
    <mergeCell ref="K85:L85"/>
    <mergeCell ref="D67:K67"/>
    <mergeCell ref="K89:N89"/>
    <mergeCell ref="G123:J123"/>
    <mergeCell ref="K123:L123"/>
    <mergeCell ref="G124:J124"/>
    <mergeCell ref="K124:L124"/>
    <mergeCell ref="G122:J122"/>
    <mergeCell ref="K121:L121"/>
  </mergeCells>
  <hyperlinks>
    <hyperlink ref="G37" location="'air travel'!A1" display="select here to enter air travel data" xr:uid="{3C8A3D22-DF95-4688-81C5-5ED4003ACCBD}"/>
    <hyperlink ref="G38" location="'air travel'!A1" display="select here to enter air travel data" xr:uid="{836ACFAF-F6C9-4C8B-89C5-85E9E8A10C35}"/>
    <hyperlink ref="G39" location="'air travel'!A1" display="select here to enter air travel data" xr:uid="{6F5748B1-0EB8-4E4B-8524-FA206CD057C0}"/>
    <hyperlink ref="G40" location="'air travel'!A1" display="select here to enter air travel data" xr:uid="{8FE7793F-949A-4E20-874B-C859D672F1BF}"/>
    <hyperlink ref="G37:J37" location="'i. air travel'!A1" display="select here to enter air travel data" xr:uid="{B9C4676E-90C0-49FC-A72A-96E5BC59A8C7}"/>
    <hyperlink ref="G38:J38" location="'ii. car travel'!A1" display="select here to enter car travel data" xr:uid="{72A9D489-06B6-476D-87E2-575FA1FE1443}"/>
    <hyperlink ref="G39:J39" location="'iii. train travel'!A1" display="select here to enter train travel data" xr:uid="{239D2FC5-BA64-41E3-B4B6-657192AD89F5}"/>
    <hyperlink ref="G40:J40" location="'iv. coach travel'!A1" display="select here to enter coach travel data" xr:uid="{E5715583-B344-4F3B-B670-A92FBE0BE6B7}"/>
    <hyperlink ref="M45" location="'air travel'!A1" display="select here to enter air travel data" xr:uid="{53044C0C-2BDE-41CE-938C-791812246C07}"/>
    <hyperlink ref="M45:N45" location="'local travel scenarios'!A1" display="  choose scenario here" xr:uid="{9DFA03A1-BFF5-44B7-B18C-4B48FB855008}"/>
    <hyperlink ref="M121" location="'enter data'!H137" display="kgs   see below to help calculate weight" xr:uid="{940CBF7B-1AAC-4860-9DE4-143013655F45}"/>
    <hyperlink ref="D67:K67" location="'enter data'!I16" display="Please make sure to select the location of the event (country) in the 'introduction' section above" xr:uid="{72E5BC2D-0498-48A4-A5B9-B6709BBFCE52}"/>
  </hyperlinks>
  <pageMargins left="0.7" right="0.7" top="0.75" bottom="0.75" header="0.3" footer="0.3"/>
  <pageSetup paperSize="9" scale="2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10</xdr:col>
                    <xdr:colOff>152400</xdr:colOff>
                    <xdr:row>20</xdr:row>
                    <xdr:rowOff>139700</xdr:rowOff>
                  </from>
                  <to>
                    <xdr:col>10</xdr:col>
                    <xdr:colOff>393700</xdr:colOff>
                    <xdr:row>22</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33136D4B-665F-4815-8F32-3BA657136C68}">
          <x14:formula1>
            <xm:f>lists!$B$1:$B$2</xm:f>
          </x14:formula1>
          <xm:sqref>L44 K57 K52</xm:sqref>
        </x14:dataValidation>
        <x14:dataValidation type="list" allowBlank="1" showInputMessage="1" showErrorMessage="1" xr:uid="{E67B4DD3-B273-42A1-86F5-B6B426741349}">
          <x14:formula1>
            <xm:f>lists!$C$1:$C$6</xm:f>
          </x14:formula1>
          <xm:sqref>K93</xm:sqref>
        </x14:dataValidation>
        <x14:dataValidation type="list" allowBlank="1" showInputMessage="1" showErrorMessage="1" xr:uid="{88340D96-7266-4D8A-95A0-935F70565AAA}">
          <x14:formula1>
            <xm:f>lists!$D$1:$D$3</xm:f>
          </x14:formula1>
          <xm:sqref>K89</xm:sqref>
        </x14:dataValidation>
        <x14:dataValidation type="list" allowBlank="1" showInputMessage="1" showErrorMessage="1" xr:uid="{B2E87877-7386-4AC2-883B-4820C9584403}">
          <x14:formula1>
            <xm:f>lists!$F$1:$F$2</xm:f>
          </x14:formula1>
          <xm:sqref>L101:L106</xm:sqref>
        </x14:dataValidation>
        <x14:dataValidation type="list" allowBlank="1" showInputMessage="1" showErrorMessage="1" xr:uid="{A9E0AB48-35BB-4240-83FE-F993457418E3}">
          <x14:formula1>
            <xm:f>lists!$A$1:$A$47</xm:f>
          </x14:formula1>
          <xm:sqref>I16:M16 G101:I106 M18</xm:sqref>
        </x14:dataValidation>
        <x14:dataValidation type="list" allowBlank="1" showInputMessage="1" showErrorMessage="1" xr:uid="{AAE5B274-921B-450E-B4A4-A331561842B8}">
          <x14:formula1>
            <xm:f>lists!$I$1:$I$3</xm:f>
          </x14:formula1>
          <xm:sqref>M46:N46</xm:sqref>
        </x14:dataValidation>
        <x14:dataValidation type="list" allowBlank="1" showInputMessage="1" showErrorMessage="1" xr:uid="{9387F275-3271-4314-B568-C3E6FC741C77}">
          <x14:formula1>
            <xm:f>lists!$J$1:$J$4</xm:f>
          </x14:formula1>
          <xm:sqref>M47:N48</xm:sqref>
        </x14:dataValidation>
        <x14:dataValidation type="list" allowBlank="1" showInputMessage="1" showErrorMessage="1" xr:uid="{DFC9A11D-892B-4E2A-B887-E142331D20C1}">
          <x14:formula1>
            <xm:f>lists!$K$1:$K$5</xm:f>
          </x14:formula1>
          <xm:sqref>J53</xm:sqref>
        </x14:dataValidation>
        <x14:dataValidation type="list" allowBlank="1" showInputMessage="1" showErrorMessage="1" xr:uid="{186C819F-72CB-4173-A355-DA2187BE3773}">
          <x14:formula1>
            <xm:f>lists!$L$1:$L$4</xm:f>
          </x14:formula1>
          <xm:sqref>K94:L94</xm:sqref>
        </x14:dataValidation>
        <x14:dataValidation type="list" allowBlank="1" showInputMessage="1" showErrorMessage="1" xr:uid="{83B49AB4-D333-4F6A-B670-FAF04F4F39D5}">
          <x14:formula1>
            <xm:f>lists!$M$1:$M$2</xm:f>
          </x14:formula1>
          <xm:sqref>J112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BE397-5B93-45DA-8A9A-6924EDBFF97F}">
  <sheetPr>
    <pageSetUpPr fitToPage="1"/>
  </sheetPr>
  <dimension ref="A1:XFC74"/>
  <sheetViews>
    <sheetView showGridLines="0" showRowColHeaders="0" tabSelected="1" topLeftCell="A58" zoomScale="140" zoomScaleNormal="140" workbookViewId="0">
      <selection activeCell="J53" sqref="J53:K53"/>
    </sheetView>
  </sheetViews>
  <sheetFormatPr defaultColWidth="0" defaultRowHeight="14.5" zeroHeight="1"/>
  <cols>
    <col min="1" max="1" width="8.81640625" customWidth="1"/>
    <col min="2" max="3" width="0.7265625" customWidth="1"/>
    <col min="4" max="4" width="5.1796875" customWidth="1"/>
    <col min="5" max="5" width="4.1796875" customWidth="1"/>
    <col min="6" max="7" width="11.81640625" customWidth="1"/>
    <col min="8" max="8" width="3.453125" customWidth="1"/>
    <col min="9" max="10" width="11.81640625" customWidth="1"/>
    <col min="11" max="13" width="9.1796875" customWidth="1"/>
    <col min="14" max="14" width="9.453125" customWidth="1"/>
    <col min="19" max="16383" width="9.1796875" hidden="1"/>
    <col min="16384" max="16384" width="1" customWidth="1"/>
  </cols>
  <sheetData>
    <row r="1" spans="1:13"/>
    <row r="2" spans="1:13"/>
    <row r="3" spans="1:13"/>
    <row r="4" spans="1:13"/>
    <row r="5" spans="1:13"/>
    <row r="6" spans="1:13"/>
    <row r="7" spans="1:13" ht="35.5">
      <c r="B7" s="3" t="s">
        <v>3</v>
      </c>
      <c r="C7" s="3"/>
    </row>
    <row r="8" spans="1:13" ht="25.5">
      <c r="C8" s="2" t="s">
        <v>1095</v>
      </c>
    </row>
    <row r="9" spans="1:13" ht="17.25" customHeight="1">
      <c r="D9" s="2"/>
    </row>
    <row r="10" spans="1:13" ht="20">
      <c r="D10" s="344" t="s">
        <v>316</v>
      </c>
      <c r="E10" s="344"/>
      <c r="F10" s="344"/>
      <c r="G10" s="344"/>
      <c r="H10" s="344"/>
      <c r="I10" s="344"/>
      <c r="J10" s="344"/>
      <c r="K10" s="344"/>
      <c r="L10" s="344"/>
      <c r="M10" s="344"/>
    </row>
    <row r="11" spans="1:13" ht="15" thickBot="1"/>
    <row r="12" spans="1:13" ht="15" thickBot="1">
      <c r="E12" s="7" t="s">
        <v>202</v>
      </c>
      <c r="F12" s="7" t="s">
        <v>1020</v>
      </c>
      <c r="G12" s="7"/>
      <c r="H12" s="7"/>
      <c r="J12" s="342">
        <f>SUM('footprint calculation'!C7:C8)</f>
        <v>0.16278000000000001</v>
      </c>
      <c r="K12" s="333"/>
      <c r="L12" s="334" t="s">
        <v>1096</v>
      </c>
      <c r="M12" s="334"/>
    </row>
    <row r="13" spans="1:13" ht="15" thickBot="1">
      <c r="E13" s="7" t="s">
        <v>204</v>
      </c>
      <c r="F13" s="7" t="s">
        <v>669</v>
      </c>
      <c r="G13" s="7"/>
      <c r="H13" s="7"/>
      <c r="J13" s="342">
        <f>SUM('footprint calculation'!C9:C12)</f>
        <v>80.970661364111876</v>
      </c>
      <c r="K13" s="333"/>
      <c r="L13" s="334" t="s">
        <v>1096</v>
      </c>
      <c r="M13" s="334"/>
    </row>
    <row r="14" spans="1:13" ht="15" thickBot="1">
      <c r="E14" s="7" t="s">
        <v>206</v>
      </c>
      <c r="F14" s="7" t="s">
        <v>670</v>
      </c>
      <c r="G14" s="7"/>
      <c r="H14" s="7"/>
      <c r="J14" s="342">
        <f>SUM('footprint calculation'!C13:C16)</f>
        <v>17.396250769756797</v>
      </c>
      <c r="K14" s="333"/>
      <c r="L14" s="334" t="s">
        <v>1096</v>
      </c>
      <c r="M14" s="334"/>
    </row>
    <row r="15" spans="1:13" ht="15" thickBot="1">
      <c r="E15" s="7" t="s">
        <v>208</v>
      </c>
      <c r="F15" s="7" t="s">
        <v>671</v>
      </c>
      <c r="G15" s="7"/>
      <c r="H15" s="7"/>
      <c r="J15" s="342">
        <f>SUM('footprint calculation'!C17:C19)</f>
        <v>5.7259815782400008E-3</v>
      </c>
      <c r="K15" s="333"/>
      <c r="L15" s="334" t="s">
        <v>1096</v>
      </c>
      <c r="M15" s="334"/>
    </row>
    <row r="16" spans="1:13" ht="15" thickBot="1">
      <c r="A16" s="7"/>
      <c r="B16" s="7"/>
      <c r="C16" s="7"/>
      <c r="E16" s="7" t="s">
        <v>210</v>
      </c>
      <c r="F16" s="7" t="s">
        <v>1097</v>
      </c>
      <c r="G16" s="7"/>
      <c r="H16" s="7"/>
      <c r="J16" s="342">
        <f>SUM('footprint calculation'!C20)</f>
        <v>0</v>
      </c>
      <c r="K16" s="333"/>
      <c r="L16" s="334" t="s">
        <v>1096</v>
      </c>
      <c r="M16" s="334"/>
    </row>
    <row r="17" spans="1:13">
      <c r="A17" s="7"/>
      <c r="B17" s="7"/>
      <c r="C17" s="7"/>
      <c r="E17" s="80"/>
      <c r="G17" s="7"/>
      <c r="H17" s="7"/>
      <c r="J17" s="337">
        <f>'footprint calculation'!C21</f>
        <v>98.535418115446916</v>
      </c>
      <c r="K17" s="337"/>
      <c r="L17" s="328" t="s">
        <v>1096</v>
      </c>
      <c r="M17" s="328"/>
    </row>
    <row r="18" spans="1:13" ht="20">
      <c r="A18" s="7"/>
      <c r="B18" s="7"/>
      <c r="C18" s="4"/>
      <c r="D18" s="7"/>
      <c r="E18" s="7"/>
      <c r="F18" s="7"/>
      <c r="G18" s="7"/>
      <c r="H18" s="7"/>
      <c r="I18" s="7"/>
      <c r="J18" s="7"/>
      <c r="K18" s="7"/>
    </row>
    <row r="19" spans="1:13" ht="20">
      <c r="A19" s="7"/>
      <c r="B19" s="7"/>
      <c r="C19" s="7"/>
      <c r="D19" s="344" t="s">
        <v>377</v>
      </c>
      <c r="E19" s="344"/>
      <c r="F19" s="344"/>
      <c r="G19" s="344"/>
      <c r="H19" s="344"/>
      <c r="I19" s="344"/>
      <c r="J19" s="344"/>
      <c r="K19" s="344"/>
      <c r="L19" s="344"/>
      <c r="M19" s="344"/>
    </row>
    <row r="20" spans="1:13" ht="15" thickBot="1">
      <c r="A20" s="7"/>
      <c r="B20" s="7"/>
      <c r="C20" s="7"/>
      <c r="D20" s="7"/>
      <c r="E20" s="7"/>
      <c r="F20" s="7"/>
      <c r="G20" s="7"/>
      <c r="H20" s="7"/>
      <c r="I20" s="7"/>
      <c r="J20" s="7"/>
      <c r="K20" s="7"/>
    </row>
    <row r="21" spans="1:13" ht="15" thickBot="1">
      <c r="E21" s="7" t="s">
        <v>202</v>
      </c>
      <c r="F21" s="7" t="s">
        <v>1098</v>
      </c>
      <c r="G21" s="7"/>
      <c r="H21" s="7"/>
      <c r="J21" s="342">
        <f>'footprint calculation'!C24</f>
        <v>8.1599999999999992E-2</v>
      </c>
      <c r="K21" s="333"/>
      <c r="L21" s="334" t="s">
        <v>1096</v>
      </c>
      <c r="M21" s="334"/>
    </row>
    <row r="22" spans="1:13" ht="15" thickBot="1">
      <c r="E22" s="7" t="s">
        <v>204</v>
      </c>
      <c r="F22" s="7" t="s">
        <v>1099</v>
      </c>
      <c r="G22" s="7"/>
      <c r="H22" s="7"/>
      <c r="J22" s="342">
        <f>'footprint calculation'!C25</f>
        <v>0</v>
      </c>
      <c r="K22" s="333"/>
      <c r="L22" s="334" t="s">
        <v>1096</v>
      </c>
      <c r="M22" s="334"/>
    </row>
    <row r="23" spans="1:13" ht="15" thickBot="1">
      <c r="E23" s="7" t="s">
        <v>206</v>
      </c>
      <c r="F23" s="7" t="s">
        <v>1100</v>
      </c>
      <c r="G23" s="7"/>
      <c r="H23" s="7"/>
      <c r="J23" s="342">
        <f>'footprint calculation'!C26</f>
        <v>0</v>
      </c>
      <c r="K23" s="333"/>
      <c r="L23" s="334" t="s">
        <v>1096</v>
      </c>
      <c r="M23" s="334"/>
    </row>
    <row r="24" spans="1:13">
      <c r="E24" s="7"/>
      <c r="F24" s="7"/>
      <c r="G24" s="7"/>
      <c r="H24" s="7"/>
      <c r="J24" s="337">
        <f>'footprint calculation'!C27</f>
        <v>8.1599999999999992E-2</v>
      </c>
      <c r="K24" s="337"/>
      <c r="L24" s="345" t="s">
        <v>1096</v>
      </c>
      <c r="M24" s="345"/>
    </row>
    <row r="25" spans="1:13">
      <c r="A25" s="7"/>
      <c r="B25" s="7"/>
      <c r="C25" s="7"/>
      <c r="D25" s="7"/>
      <c r="E25" s="7"/>
      <c r="F25" s="7"/>
      <c r="G25" s="7"/>
      <c r="H25" s="7"/>
      <c r="I25" s="7"/>
      <c r="J25" s="7"/>
      <c r="K25" s="7"/>
    </row>
    <row r="26" spans="1:13" ht="20">
      <c r="A26" s="7"/>
      <c r="B26" s="7"/>
      <c r="C26" s="7"/>
      <c r="D26" s="344" t="s">
        <v>436</v>
      </c>
      <c r="E26" s="344"/>
      <c r="F26" s="344"/>
      <c r="G26" s="344"/>
      <c r="H26" s="344"/>
      <c r="I26" s="344"/>
      <c r="J26" s="344"/>
      <c r="K26" s="344"/>
      <c r="L26" s="344"/>
      <c r="M26" s="344"/>
    </row>
    <row r="27" spans="1:13" ht="15" thickBot="1">
      <c r="A27" s="7"/>
      <c r="B27" s="7"/>
      <c r="C27" s="7"/>
      <c r="D27" s="7"/>
      <c r="E27" s="7"/>
      <c r="F27" s="7"/>
      <c r="G27" s="7"/>
      <c r="H27" s="7"/>
      <c r="I27" s="7"/>
      <c r="J27" s="7"/>
      <c r="K27" s="7"/>
    </row>
    <row r="28" spans="1:13" ht="15" thickBot="1">
      <c r="A28" s="7"/>
      <c r="B28" s="7"/>
      <c r="C28" s="7"/>
      <c r="E28" s="7" t="s">
        <v>202</v>
      </c>
      <c r="F28" s="7" t="s">
        <v>439</v>
      </c>
      <c r="G28" s="7"/>
      <c r="H28" s="7"/>
      <c r="J28" s="342">
        <f>'footprint calculation'!C30</f>
        <v>9.5163999999999999E-2</v>
      </c>
      <c r="K28" s="333"/>
      <c r="L28" s="334" t="s">
        <v>1096</v>
      </c>
      <c r="M28" s="334"/>
    </row>
    <row r="29" spans="1:13" ht="15" thickBot="1">
      <c r="A29" s="7"/>
      <c r="B29" s="7"/>
      <c r="C29" s="7"/>
      <c r="E29" s="7" t="s">
        <v>204</v>
      </c>
      <c r="F29" s="7" t="s">
        <v>785</v>
      </c>
      <c r="G29" s="7"/>
      <c r="H29" s="7"/>
      <c r="J29" s="342">
        <f>'footprint calculation'!C31</f>
        <v>7.2259999999999991E-2</v>
      </c>
      <c r="K29" s="333"/>
      <c r="L29" s="334" t="s">
        <v>1096</v>
      </c>
      <c r="M29" s="334"/>
    </row>
    <row r="30" spans="1:13" ht="15" thickBot="1">
      <c r="A30" s="7"/>
      <c r="B30" s="7"/>
      <c r="C30" s="7"/>
      <c r="E30" s="7" t="s">
        <v>206</v>
      </c>
      <c r="F30" s="7" t="s">
        <v>787</v>
      </c>
      <c r="G30" s="7"/>
      <c r="H30" s="7"/>
      <c r="J30" s="342">
        <f>'footprint calculation'!C32</f>
        <v>0.13202</v>
      </c>
      <c r="K30" s="333"/>
      <c r="L30" s="334" t="s">
        <v>1096</v>
      </c>
      <c r="M30" s="334"/>
    </row>
    <row r="31" spans="1:13" ht="15" thickBot="1">
      <c r="A31" s="7"/>
      <c r="B31" s="7"/>
      <c r="C31" s="7"/>
      <c r="E31" s="7" t="s">
        <v>208</v>
      </c>
      <c r="F31" s="7" t="s">
        <v>788</v>
      </c>
      <c r="G31" s="7"/>
      <c r="H31" s="7"/>
      <c r="J31" s="342">
        <f>'footprint calculation'!C33</f>
        <v>0</v>
      </c>
      <c r="K31" s="333"/>
      <c r="L31" s="334" t="s">
        <v>1096</v>
      </c>
      <c r="M31" s="334"/>
    </row>
    <row r="32" spans="1:13">
      <c r="A32" s="7"/>
      <c r="B32" s="7"/>
      <c r="C32" s="7"/>
      <c r="E32" s="7"/>
      <c r="F32" s="7"/>
      <c r="G32" s="7"/>
      <c r="H32" s="7"/>
      <c r="J32" s="337">
        <f>'footprint calculation'!C37</f>
        <v>0.3278355437479949</v>
      </c>
      <c r="K32" s="337"/>
      <c r="L32" s="328" t="s">
        <v>1101</v>
      </c>
      <c r="M32" s="328"/>
    </row>
    <row r="33" spans="1:13">
      <c r="A33" s="7"/>
      <c r="B33" s="7"/>
      <c r="C33" s="7"/>
      <c r="E33" s="7"/>
      <c r="F33" s="7"/>
      <c r="G33" s="7"/>
      <c r="H33" s="7"/>
      <c r="J33" s="343" t="s">
        <v>1102</v>
      </c>
      <c r="K33" s="343"/>
      <c r="L33" s="343"/>
      <c r="M33" s="343"/>
    </row>
    <row r="34" spans="1:13">
      <c r="A34" s="7"/>
      <c r="B34" s="7"/>
      <c r="C34" s="7"/>
      <c r="D34" s="7"/>
      <c r="E34" s="7"/>
      <c r="F34" s="7"/>
      <c r="G34" s="7"/>
      <c r="H34" s="7"/>
      <c r="I34" s="7"/>
      <c r="J34" s="7"/>
      <c r="K34" s="7"/>
    </row>
    <row r="35" spans="1:13" ht="20">
      <c r="A35" s="7"/>
      <c r="B35" s="7"/>
      <c r="C35" s="7"/>
      <c r="D35" s="344" t="s">
        <v>78</v>
      </c>
      <c r="E35" s="344"/>
      <c r="F35" s="344"/>
      <c r="G35" s="344"/>
      <c r="H35" s="344"/>
      <c r="I35" s="344"/>
      <c r="J35" s="344"/>
      <c r="K35" s="344"/>
      <c r="L35" s="344"/>
      <c r="M35" s="344"/>
    </row>
    <row r="36" spans="1:13" ht="15" thickBot="1">
      <c r="A36" s="7"/>
      <c r="B36" s="7"/>
      <c r="C36" s="7"/>
      <c r="D36" s="7"/>
      <c r="E36" s="7"/>
      <c r="F36" s="7"/>
      <c r="G36" s="7"/>
      <c r="H36" s="7"/>
      <c r="I36" s="7"/>
      <c r="J36" s="7"/>
      <c r="K36" s="7"/>
    </row>
    <row r="37" spans="1:13" ht="15" thickBot="1">
      <c r="A37" s="7"/>
      <c r="B37" s="7"/>
      <c r="C37" s="7"/>
      <c r="E37" s="7" t="s">
        <v>202</v>
      </c>
      <c r="F37" s="7" t="s">
        <v>78</v>
      </c>
      <c r="G37" s="7"/>
      <c r="H37" s="7"/>
      <c r="J37" s="342">
        <f>'footprint calculation'!C45</f>
        <v>9.2827453503496235E-2</v>
      </c>
      <c r="K37" s="333"/>
      <c r="L37" s="334" t="s">
        <v>1096</v>
      </c>
      <c r="M37" s="334"/>
    </row>
    <row r="38" spans="1:13" ht="15" thickBot="1">
      <c r="A38" s="7"/>
      <c r="B38" s="7"/>
      <c r="C38" s="7"/>
      <c r="E38" s="7" t="s">
        <v>204</v>
      </c>
      <c r="F38" s="7" t="s">
        <v>1103</v>
      </c>
      <c r="G38" s="7"/>
      <c r="H38" s="7"/>
      <c r="J38" s="342">
        <f>'footprint calculation'!C47</f>
        <v>0</v>
      </c>
      <c r="K38" s="333"/>
      <c r="L38" s="334" t="s">
        <v>1096</v>
      </c>
      <c r="M38" s="334"/>
    </row>
    <row r="39" spans="1:13" ht="15" thickBot="1">
      <c r="A39" s="7"/>
      <c r="B39" s="7"/>
      <c r="C39" s="7"/>
      <c r="E39" s="7" t="s">
        <v>206</v>
      </c>
      <c r="F39" s="7" t="s">
        <v>1104</v>
      </c>
      <c r="G39" s="7"/>
      <c r="H39" s="7"/>
      <c r="J39" s="342">
        <f>'footprint calculation'!C48</f>
        <v>0</v>
      </c>
      <c r="K39" s="333"/>
      <c r="L39" s="334" t="s">
        <v>1096</v>
      </c>
      <c r="M39" s="334"/>
    </row>
    <row r="40" spans="1:13" ht="15" thickBot="1">
      <c r="A40" s="7"/>
      <c r="B40" s="7"/>
      <c r="C40" s="7"/>
      <c r="E40" s="7" t="s">
        <v>208</v>
      </c>
      <c r="F40" s="7" t="s">
        <v>1105</v>
      </c>
      <c r="G40" s="7"/>
      <c r="H40" s="7"/>
      <c r="J40" s="333">
        <f>'footprint calculation'!C49</f>
        <v>0</v>
      </c>
      <c r="K40" s="333"/>
      <c r="L40" s="334" t="s">
        <v>1096</v>
      </c>
      <c r="M40" s="334"/>
    </row>
    <row r="41" spans="1:13">
      <c r="A41" s="7"/>
      <c r="B41" s="7"/>
      <c r="C41" s="7"/>
      <c r="E41" s="7"/>
      <c r="F41" s="7"/>
      <c r="G41" s="7"/>
      <c r="H41" s="7"/>
      <c r="J41" s="337">
        <f>SUM(J37:K39)</f>
        <v>9.2827453503496235E-2</v>
      </c>
      <c r="K41" s="337"/>
      <c r="L41" s="328" t="s">
        <v>1096</v>
      </c>
      <c r="M41" s="328"/>
    </row>
    <row r="42" spans="1:13">
      <c r="A42" s="7"/>
      <c r="B42" s="7"/>
      <c r="C42" s="7"/>
      <c r="D42" s="7"/>
      <c r="E42" s="7"/>
      <c r="F42" s="7"/>
      <c r="G42" s="7"/>
      <c r="H42" s="7"/>
      <c r="I42" s="7"/>
      <c r="J42" s="7"/>
      <c r="K42" s="7"/>
    </row>
    <row r="43" spans="1:13" ht="20">
      <c r="A43" s="7"/>
      <c r="B43" s="7"/>
      <c r="C43" s="7"/>
      <c r="D43" s="344" t="s">
        <v>74</v>
      </c>
      <c r="E43" s="344"/>
      <c r="F43" s="344"/>
      <c r="G43" s="344"/>
      <c r="H43" s="344"/>
      <c r="I43" s="344"/>
      <c r="J43" s="344"/>
      <c r="K43" s="344"/>
      <c r="L43" s="344"/>
      <c r="M43" s="344"/>
    </row>
    <row r="44" spans="1:13" ht="15" thickBot="1">
      <c r="A44" s="7"/>
      <c r="B44" s="7"/>
      <c r="C44" s="7"/>
      <c r="D44" s="7"/>
      <c r="E44" s="7"/>
      <c r="F44" s="7"/>
      <c r="G44" s="7"/>
      <c r="H44" s="7"/>
      <c r="I44" s="7"/>
      <c r="J44" s="7"/>
      <c r="K44" s="7"/>
    </row>
    <row r="45" spans="1:13" ht="15" thickBot="1">
      <c r="A45" s="7"/>
      <c r="B45" s="7"/>
      <c r="E45" s="7" t="s">
        <v>202</v>
      </c>
      <c r="F45" s="7" t="s">
        <v>93</v>
      </c>
      <c r="G45" s="7"/>
      <c r="H45" s="7"/>
      <c r="J45" s="342">
        <f>'footprint calculation'!C53</f>
        <v>0</v>
      </c>
      <c r="K45" s="333"/>
      <c r="L45" s="334" t="s">
        <v>1096</v>
      </c>
      <c r="M45" s="334"/>
    </row>
    <row r="46" spans="1:13" ht="15" thickBot="1">
      <c r="A46" s="7"/>
      <c r="B46" s="7"/>
      <c r="E46" s="7" t="s">
        <v>204</v>
      </c>
      <c r="F46" s="7" t="s">
        <v>1106</v>
      </c>
      <c r="G46" s="7"/>
      <c r="H46" s="7"/>
      <c r="J46" s="342">
        <f>'footprint calculation'!C58</f>
        <v>4.7634095000000006E-4</v>
      </c>
      <c r="K46" s="333"/>
      <c r="L46" s="334" t="s">
        <v>1096</v>
      </c>
      <c r="M46" s="334"/>
    </row>
    <row r="47" spans="1:13" ht="15" thickBot="1">
      <c r="A47" s="7"/>
      <c r="B47" s="7"/>
      <c r="C47" s="7"/>
      <c r="E47" s="7" t="s">
        <v>206</v>
      </c>
      <c r="F47" s="7" t="s">
        <v>99</v>
      </c>
      <c r="G47" s="7"/>
      <c r="H47" s="7"/>
      <c r="J47" s="342">
        <f>'footprint calculation'!C62</f>
        <v>0</v>
      </c>
      <c r="K47" s="333"/>
      <c r="L47" s="334" t="s">
        <v>1096</v>
      </c>
      <c r="M47" s="334"/>
    </row>
    <row r="48" spans="1:13">
      <c r="A48" s="7"/>
      <c r="B48" s="7"/>
      <c r="C48" s="7"/>
      <c r="E48" s="7"/>
      <c r="F48" s="7"/>
      <c r="G48" s="7"/>
      <c r="H48" s="7"/>
      <c r="J48" s="337">
        <f>'footprint calculation'!C69</f>
        <v>0</v>
      </c>
      <c r="K48" s="337"/>
      <c r="L48" s="328" t="s">
        <v>1096</v>
      </c>
      <c r="M48" s="328"/>
    </row>
    <row r="49" spans="1:13">
      <c r="A49" s="7"/>
      <c r="B49" s="7"/>
      <c r="C49" s="7"/>
    </row>
    <row r="50" spans="1:13" ht="20">
      <c r="A50" s="7"/>
      <c r="B50" s="7"/>
      <c r="C50" s="7"/>
      <c r="D50" s="344" t="s">
        <v>104</v>
      </c>
      <c r="E50" s="344"/>
      <c r="F50" s="344"/>
      <c r="G50" s="344"/>
      <c r="H50" s="344"/>
      <c r="I50" s="344"/>
      <c r="J50" s="344"/>
      <c r="K50" s="344"/>
      <c r="L50" s="344"/>
      <c r="M50" s="344"/>
    </row>
    <row r="51" spans="1:13" ht="15" thickBot="1">
      <c r="A51" s="7"/>
      <c r="B51" s="7"/>
      <c r="C51" s="7"/>
    </row>
    <row r="52" spans="1:13" ht="15" thickBot="1">
      <c r="A52" s="7"/>
      <c r="B52" s="7"/>
      <c r="C52" s="7"/>
      <c r="E52" s="7" t="s">
        <v>202</v>
      </c>
      <c r="F52" s="340" t="s">
        <v>1107</v>
      </c>
      <c r="G52" s="340"/>
      <c r="H52" s="340"/>
      <c r="I52" s="341"/>
      <c r="J52" s="335">
        <v>0</v>
      </c>
      <c r="K52" s="336"/>
      <c r="L52" s="334" t="s">
        <v>1096</v>
      </c>
      <c r="M52" s="334"/>
    </row>
    <row r="53" spans="1:13" ht="15" thickBot="1">
      <c r="A53" s="7"/>
      <c r="B53" s="7"/>
      <c r="C53" s="7"/>
      <c r="E53" s="7" t="s">
        <v>204</v>
      </c>
      <c r="F53" s="340" t="s">
        <v>1107</v>
      </c>
      <c r="G53" s="340"/>
      <c r="H53" s="340"/>
      <c r="I53" s="341"/>
      <c r="J53" s="335">
        <v>0</v>
      </c>
      <c r="K53" s="336"/>
      <c r="L53" s="334" t="s">
        <v>1096</v>
      </c>
      <c r="M53" s="334"/>
    </row>
    <row r="54" spans="1:13">
      <c r="A54" s="7"/>
      <c r="B54" s="7"/>
      <c r="C54" s="7"/>
      <c r="E54" s="338"/>
      <c r="F54" s="338"/>
      <c r="G54" s="338"/>
      <c r="H54" s="338"/>
      <c r="I54" s="339"/>
      <c r="J54" s="337">
        <f>'footprint calculation'!C75</f>
        <v>0</v>
      </c>
      <c r="K54" s="337"/>
      <c r="L54" s="328" t="s">
        <v>1096</v>
      </c>
      <c r="M54" s="328"/>
    </row>
    <row r="55" spans="1:13" ht="15" thickBot="1"/>
    <row r="56" spans="1:13" ht="55" customHeight="1" thickTop="1" thickBot="1">
      <c r="A56" s="7"/>
      <c r="B56" s="7"/>
      <c r="C56" s="7"/>
      <c r="D56" s="331" t="s">
        <v>1108</v>
      </c>
      <c r="E56" s="331"/>
      <c r="F56" s="331"/>
      <c r="G56" s="331"/>
      <c r="H56" s="331"/>
      <c r="I56" s="332"/>
      <c r="J56" s="346">
        <f>ROUNDUP(SUM(J48,J41,J32,J24,J17,J54),0)</f>
        <v>100</v>
      </c>
      <c r="K56" s="347"/>
      <c r="L56" s="329" t="s">
        <v>1096</v>
      </c>
      <c r="M56" s="330"/>
    </row>
    <row r="57" spans="1:13" ht="15" thickTop="1"/>
    <row r="58" spans="1:13" ht="15.5">
      <c r="D58" s="200" t="s">
        <v>1109</v>
      </c>
      <c r="E58" s="198"/>
      <c r="F58" s="198"/>
      <c r="G58" s="199"/>
    </row>
    <row r="59" spans="1:13"/>
    <row r="60" spans="1:13"/>
    <row r="61" spans="1:13"/>
    <row r="62" spans="1:13"/>
    <row r="63" spans="1:13"/>
    <row r="64" spans="1:13"/>
    <row r="65" spans="4:4"/>
    <row r="66" spans="4:4"/>
    <row r="67" spans="4:4"/>
    <row r="68" spans="4:4"/>
    <row r="69" spans="4:4"/>
    <row r="70" spans="4:4"/>
    <row r="71" spans="4:4"/>
    <row r="72" spans="4:4"/>
    <row r="73" spans="4:4"/>
    <row r="74" spans="4:4" ht="29.25" customHeight="1">
      <c r="D74" s="200"/>
    </row>
  </sheetData>
  <sheetProtection sheet="1" objects="1" scenarios="1" selectLockedCells="1"/>
  <mergeCells count="67">
    <mergeCell ref="D19:M19"/>
    <mergeCell ref="J56:K56"/>
    <mergeCell ref="D43:M43"/>
    <mergeCell ref="J45:K45"/>
    <mergeCell ref="L45:M45"/>
    <mergeCell ref="J46:K46"/>
    <mergeCell ref="L46:M46"/>
    <mergeCell ref="J47:K47"/>
    <mergeCell ref="L47:M47"/>
    <mergeCell ref="J48:K48"/>
    <mergeCell ref="D26:M26"/>
    <mergeCell ref="L28:M28"/>
    <mergeCell ref="L29:M29"/>
    <mergeCell ref="L30:M30"/>
    <mergeCell ref="D50:M50"/>
    <mergeCell ref="L21:M21"/>
    <mergeCell ref="J17:K17"/>
    <mergeCell ref="L12:M12"/>
    <mergeCell ref="L13:M13"/>
    <mergeCell ref="L14:M14"/>
    <mergeCell ref="L15:M15"/>
    <mergeCell ref="L17:M17"/>
    <mergeCell ref="J16:K16"/>
    <mergeCell ref="L16:M16"/>
    <mergeCell ref="D10:M10"/>
    <mergeCell ref="J12:K12"/>
    <mergeCell ref="J13:K13"/>
    <mergeCell ref="J14:K14"/>
    <mergeCell ref="J15:K15"/>
    <mergeCell ref="L22:M22"/>
    <mergeCell ref="L23:M23"/>
    <mergeCell ref="L24:M24"/>
    <mergeCell ref="J21:K21"/>
    <mergeCell ref="J22:K22"/>
    <mergeCell ref="J23:K23"/>
    <mergeCell ref="J24:K24"/>
    <mergeCell ref="L31:M31"/>
    <mergeCell ref="J28:K28"/>
    <mergeCell ref="J29:K29"/>
    <mergeCell ref="J30:K30"/>
    <mergeCell ref="J31:K31"/>
    <mergeCell ref="L32:M32"/>
    <mergeCell ref="J32:K32"/>
    <mergeCell ref="J33:M33"/>
    <mergeCell ref="D35:M35"/>
    <mergeCell ref="L37:M37"/>
    <mergeCell ref="L38:M38"/>
    <mergeCell ref="L39:M39"/>
    <mergeCell ref="L41:M41"/>
    <mergeCell ref="J37:K37"/>
    <mergeCell ref="J38:K38"/>
    <mergeCell ref="J39:K39"/>
    <mergeCell ref="J41:K41"/>
    <mergeCell ref="L48:M48"/>
    <mergeCell ref="L56:M56"/>
    <mergeCell ref="D56:I56"/>
    <mergeCell ref="J40:K40"/>
    <mergeCell ref="L40:M40"/>
    <mergeCell ref="J52:K52"/>
    <mergeCell ref="L52:M52"/>
    <mergeCell ref="J54:K54"/>
    <mergeCell ref="L54:M54"/>
    <mergeCell ref="L53:M53"/>
    <mergeCell ref="E54:I54"/>
    <mergeCell ref="F53:I53"/>
    <mergeCell ref="F52:I52"/>
    <mergeCell ref="J53:K53"/>
  </mergeCells>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8F0B-8C05-47DB-8317-885EED58C795}">
  <sheetPr>
    <pageSetUpPr fitToPage="1"/>
  </sheetPr>
  <dimension ref="A1:N18"/>
  <sheetViews>
    <sheetView showGridLines="0" workbookViewId="0"/>
  </sheetViews>
  <sheetFormatPr defaultColWidth="0" defaultRowHeight="14.5" zeroHeight="1"/>
  <cols>
    <col min="1" max="1" width="8.7265625" customWidth="1"/>
    <col min="2" max="3" width="0.7265625" customWidth="1"/>
    <col min="4" max="4" width="4.26953125" customWidth="1"/>
    <col min="5" max="5" width="37" customWidth="1"/>
    <col min="6" max="6" width="5.453125" customWidth="1"/>
    <col min="7" max="11" width="17.81640625" style="16" customWidth="1"/>
    <col min="12" max="13" width="9.1796875" customWidth="1"/>
    <col min="14" max="14" width="9.1796875" hidden="1" customWidth="1"/>
    <col min="15" max="16384" width="9.1796875" hidden="1"/>
  </cols>
  <sheetData>
    <row r="1" spans="2:14"/>
    <row r="2" spans="2:14"/>
    <row r="3" spans="2:14"/>
    <row r="4" spans="2:14"/>
    <row r="5" spans="2:14"/>
    <row r="6" spans="2:14"/>
    <row r="7" spans="2:14" ht="35.5">
      <c r="B7" s="3" t="s">
        <v>3</v>
      </c>
      <c r="C7" s="3"/>
      <c r="D7" s="3"/>
    </row>
    <row r="8" spans="2:14" ht="25.5">
      <c r="C8" s="2" t="s">
        <v>1110</v>
      </c>
      <c r="D8" s="2"/>
      <c r="N8">
        <v>2</v>
      </c>
    </row>
    <row r="9" spans="2:14" ht="17.25" customHeight="1">
      <c r="E9" s="2"/>
      <c r="F9" s="2"/>
    </row>
    <row r="10" spans="2:14" ht="42.75" customHeight="1" thickBot="1">
      <c r="G10" s="38" t="s">
        <v>246</v>
      </c>
      <c r="H10" s="38" t="s">
        <v>247</v>
      </c>
      <c r="I10" s="38" t="s">
        <v>173</v>
      </c>
      <c r="J10" s="38" t="s">
        <v>1111</v>
      </c>
      <c r="K10" s="38" t="s">
        <v>1112</v>
      </c>
    </row>
    <row r="11" spans="2:14" ht="28.5" customHeight="1" thickBot="1">
      <c r="E11" s="44" t="s">
        <v>1113</v>
      </c>
      <c r="F11" s="43"/>
      <c r="G11" s="42">
        <v>0.5</v>
      </c>
      <c r="H11" s="42">
        <v>0.15</v>
      </c>
      <c r="I11" s="42">
        <v>0.15</v>
      </c>
      <c r="J11" s="42">
        <v>0.15</v>
      </c>
      <c r="K11" s="42">
        <v>0.05</v>
      </c>
    </row>
    <row r="12" spans="2:14" ht="15" thickBot="1">
      <c r="E12" s="45"/>
      <c r="F12" s="41"/>
      <c r="G12" s="40"/>
      <c r="H12" s="40"/>
      <c r="I12" s="40"/>
      <c r="J12" s="40"/>
      <c r="K12" s="40"/>
    </row>
    <row r="13" spans="2:14" ht="28.5" customHeight="1" thickBot="1">
      <c r="E13" s="44" t="s">
        <v>1114</v>
      </c>
      <c r="F13" s="43"/>
      <c r="G13" s="42">
        <v>0</v>
      </c>
      <c r="H13" s="42">
        <v>0.3</v>
      </c>
      <c r="I13" s="42">
        <v>0.3</v>
      </c>
      <c r="J13" s="42">
        <v>0.3</v>
      </c>
      <c r="K13" s="42">
        <v>0.1</v>
      </c>
    </row>
    <row r="14" spans="2:14" ht="15" thickBot="1">
      <c r="E14" s="45"/>
      <c r="F14" s="41"/>
      <c r="G14" s="40"/>
      <c r="H14" s="40"/>
      <c r="I14" s="40"/>
      <c r="J14" s="40"/>
      <c r="K14" s="40"/>
    </row>
    <row r="15" spans="2:14" ht="28.5" customHeight="1" thickBot="1">
      <c r="E15" s="44" t="s">
        <v>1115</v>
      </c>
      <c r="F15" s="43"/>
      <c r="G15" s="42">
        <v>0</v>
      </c>
      <c r="H15" s="42">
        <v>0.2</v>
      </c>
      <c r="I15" s="42">
        <v>0.2</v>
      </c>
      <c r="J15" s="42">
        <v>0.5</v>
      </c>
      <c r="K15" s="42">
        <v>0.1</v>
      </c>
    </row>
    <row r="16" spans="2:14" ht="15" thickBot="1">
      <c r="E16" s="45"/>
      <c r="F16" s="41"/>
      <c r="G16" s="41"/>
      <c r="H16" s="41"/>
      <c r="I16" s="41"/>
      <c r="J16" s="41"/>
      <c r="K16" s="41"/>
    </row>
    <row r="17" spans="5:11" ht="28.5" customHeight="1" thickBot="1">
      <c r="E17" s="44" t="s">
        <v>1116</v>
      </c>
      <c r="F17" s="43"/>
      <c r="G17" s="42">
        <v>0.2</v>
      </c>
      <c r="H17" s="42">
        <v>0.2</v>
      </c>
      <c r="I17" s="42">
        <v>0.2</v>
      </c>
      <c r="J17" s="42">
        <v>0.2</v>
      </c>
      <c r="K17" s="42">
        <v>0.2</v>
      </c>
    </row>
    <row r="18" spans="5:11" ht="51.75" customHeight="1">
      <c r="G18" s="39" t="str">
        <f>IF(SUM(G17:K17)=1,"scenario adds up to 100%","scenario needs to add up to 100%")</f>
        <v>scenario adds up to 100%</v>
      </c>
    </row>
  </sheetData>
  <conditionalFormatting sqref="G18">
    <cfRule type="expression" dxfId="2" priority="1">
      <formula>$N$8&lt;4</formula>
    </cfRule>
    <cfRule type="containsText" dxfId="1" priority="3" operator="containsText" text="scenario adds up to 100%">
      <formula>NOT(ISERROR(SEARCH("scenario adds up to 100%",G18)))</formula>
    </cfRule>
    <cfRule type="containsText" dxfId="0" priority="4" operator="containsText" text="scenario needs to add up to 100%">
      <formula>NOT(ISERROR(SEARCH("scenario needs to add up to 100%",G18)))</formula>
    </cfRule>
  </conditionalFormatting>
  <pageMargins left="0.7" right="0.7" top="0.75" bottom="0.75" header="0.3" footer="0.3"/>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Option Button 2">
              <controlPr locked="0" defaultSize="0" autoFill="0" autoLine="0" autoPict="0">
                <anchor moveWithCells="1">
                  <from>
                    <xdr:col>5</xdr:col>
                    <xdr:colOff>76200</xdr:colOff>
                    <xdr:row>10</xdr:row>
                    <xdr:rowOff>12700</xdr:rowOff>
                  </from>
                  <to>
                    <xdr:col>6</xdr:col>
                    <xdr:colOff>12700</xdr:colOff>
                    <xdr:row>10</xdr:row>
                    <xdr:rowOff>330200</xdr:rowOff>
                  </to>
                </anchor>
              </controlPr>
            </control>
          </mc:Choice>
        </mc:AlternateContent>
        <mc:AlternateContent xmlns:mc="http://schemas.openxmlformats.org/markup-compatibility/2006">
          <mc:Choice Requires="x14">
            <control shapeId="10243" r:id="rId5" name="Option Button 3">
              <controlPr locked="0" defaultSize="0" autoFill="0" autoLine="0" autoPict="0">
                <anchor moveWithCells="1">
                  <from>
                    <xdr:col>5</xdr:col>
                    <xdr:colOff>76200</xdr:colOff>
                    <xdr:row>12</xdr:row>
                    <xdr:rowOff>25400</xdr:rowOff>
                  </from>
                  <to>
                    <xdr:col>6</xdr:col>
                    <xdr:colOff>12700</xdr:colOff>
                    <xdr:row>12</xdr:row>
                    <xdr:rowOff>342900</xdr:rowOff>
                  </to>
                </anchor>
              </controlPr>
            </control>
          </mc:Choice>
        </mc:AlternateContent>
        <mc:AlternateContent xmlns:mc="http://schemas.openxmlformats.org/markup-compatibility/2006">
          <mc:Choice Requires="x14">
            <control shapeId="10244" r:id="rId6" name="Option Button 4">
              <controlPr locked="0" defaultSize="0" autoFill="0" autoLine="0" autoPict="0">
                <anchor moveWithCells="1">
                  <from>
                    <xdr:col>5</xdr:col>
                    <xdr:colOff>76200</xdr:colOff>
                    <xdr:row>14</xdr:row>
                    <xdr:rowOff>0</xdr:rowOff>
                  </from>
                  <to>
                    <xdr:col>6</xdr:col>
                    <xdr:colOff>12700</xdr:colOff>
                    <xdr:row>14</xdr:row>
                    <xdr:rowOff>317500</xdr:rowOff>
                  </to>
                </anchor>
              </controlPr>
            </control>
          </mc:Choice>
        </mc:AlternateContent>
        <mc:AlternateContent xmlns:mc="http://schemas.openxmlformats.org/markup-compatibility/2006">
          <mc:Choice Requires="x14">
            <control shapeId="10245" r:id="rId7" name="Option Button 5">
              <controlPr locked="0" defaultSize="0" autoFill="0" autoLine="0" autoPict="0">
                <anchor moveWithCells="1">
                  <from>
                    <xdr:col>5</xdr:col>
                    <xdr:colOff>76200</xdr:colOff>
                    <xdr:row>16</xdr:row>
                    <xdr:rowOff>0</xdr:rowOff>
                  </from>
                  <to>
                    <xdr:col>6</xdr:col>
                    <xdr:colOff>12700</xdr:colOff>
                    <xdr:row>16</xdr:row>
                    <xdr:rowOff>317500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D55BC-64D5-46E8-BBE3-2A4459706A48}">
  <dimension ref="A7:M526"/>
  <sheetViews>
    <sheetView showGridLines="0" showRowColHeaders="0" workbookViewId="0">
      <selection activeCell="I17" sqref="I17"/>
    </sheetView>
  </sheetViews>
  <sheetFormatPr defaultColWidth="0" defaultRowHeight="14.5"/>
  <cols>
    <col min="1" max="1" width="8.7265625" customWidth="1"/>
    <col min="2" max="3" width="0.7265625" customWidth="1"/>
    <col min="4" max="4" width="5.1796875" style="16" customWidth="1"/>
    <col min="5" max="5" width="19.81640625" customWidth="1"/>
    <col min="6" max="6" width="62.7265625" customWidth="1"/>
    <col min="7" max="7" width="19.81640625" customWidth="1"/>
    <col min="8" max="8" width="62.7265625" customWidth="1"/>
    <col min="9" max="9" width="19.81640625" customWidth="1"/>
    <col min="10" max="10" width="9.1796875" customWidth="1"/>
    <col min="11" max="11" width="53.453125" hidden="1" customWidth="1"/>
    <col min="12" max="12" width="9.1796875" customWidth="1"/>
    <col min="13" max="13" width="0" hidden="1" customWidth="1"/>
    <col min="14" max="16384" width="9.1796875" hidden="1"/>
  </cols>
  <sheetData>
    <row r="7" spans="2:12" ht="35.5">
      <c r="B7" s="3" t="s">
        <v>3</v>
      </c>
      <c r="C7" s="3"/>
    </row>
    <row r="8" spans="2:12" ht="25.5">
      <c r="C8" s="2" t="s">
        <v>1117</v>
      </c>
    </row>
    <row r="9" spans="2:12" ht="7.5" customHeight="1">
      <c r="C9" s="2"/>
      <c r="D9" s="22"/>
    </row>
    <row r="10" spans="2:12" ht="15.75" customHeight="1">
      <c r="C10" s="2"/>
      <c r="D10" s="19" t="s">
        <v>1118</v>
      </c>
    </row>
    <row r="11" spans="2:12" ht="15.75" customHeight="1">
      <c r="C11" s="2"/>
      <c r="D11" s="19" t="s">
        <v>1119</v>
      </c>
    </row>
    <row r="12" spans="2:12" ht="15.75" customHeight="1">
      <c r="C12" s="2"/>
      <c r="D12" s="19" t="s">
        <v>1120</v>
      </c>
    </row>
    <row r="13" spans="2:12" ht="15.75" customHeight="1">
      <c r="C13" s="2"/>
      <c r="D13" s="19" t="s">
        <v>1121</v>
      </c>
    </row>
    <row r="14" spans="2:12" ht="15.75" customHeight="1">
      <c r="C14" s="2"/>
      <c r="D14" s="19" t="s">
        <v>1122</v>
      </c>
    </row>
    <row r="15" spans="2:12" ht="15.75" customHeight="1">
      <c r="D15" s="23"/>
      <c r="E15" s="12"/>
      <c r="F15" s="12"/>
      <c r="G15" s="12"/>
      <c r="H15" s="12"/>
      <c r="I15" s="12"/>
      <c r="J15" s="12"/>
      <c r="K15" s="12"/>
      <c r="L15" s="12"/>
    </row>
    <row r="16" spans="2:12" s="21" customFormat="1" ht="27.5" thickBot="1">
      <c r="D16" s="24"/>
      <c r="E16" s="14" t="s">
        <v>1123</v>
      </c>
      <c r="F16" s="14" t="s">
        <v>1124</v>
      </c>
      <c r="G16" s="14" t="s">
        <v>1125</v>
      </c>
      <c r="H16" s="14" t="s">
        <v>1126</v>
      </c>
      <c r="I16" s="14" t="s">
        <v>1127</v>
      </c>
      <c r="J16" s="25"/>
      <c r="K16" s="14" t="s">
        <v>1128</v>
      </c>
      <c r="L16" s="25"/>
    </row>
    <row r="17" spans="1:13" ht="15" thickBot="1">
      <c r="D17" s="9">
        <v>1</v>
      </c>
      <c r="E17" s="231"/>
      <c r="F17" s="233" t="str">
        <f>IFERROR(VLOOKUP(E17,'i. iata codes and coordinates'!$C$3:$I$2960,7,FALSE)," ")</f>
        <v xml:space="preserve"> </v>
      </c>
      <c r="G17" s="231"/>
      <c r="H17" s="233" t="str">
        <f>IFERROR(VLOOKUP(G17,'i. iata codes and coordinates'!$C$3:$I$2960,7,FALSE)," ")</f>
        <v xml:space="preserve"> </v>
      </c>
      <c r="I17" s="231"/>
      <c r="J17" s="7"/>
      <c r="K17" s="33" t="e">
        <f>IF(AND(E17&lt;&gt;"-",G17&lt;&gt;"-"),ACOS(SIN(IF(E17&lt;&gt;"-",VLOOKUP(E17,'i. iata codes and coordinates'!$C$3:$E$2960,2,FALSE),0))*SIN(IF(G17&lt;&gt;"-",VLOOKUP(G17,'i. iata codes and coordinates'!$C$3:$E$2960,2,FALSE),0))+COS(IF(E17&lt;&gt;"-",VLOOKUP(E17,'i. iata codes and coordinates'!$C$3:$E$2960,2,FALSE),0))*COS(IF(G17&lt;&gt;"-",VLOOKUP(G17,'i. iata codes and coordinates'!$C$3:$E$2960,2,FALSE),0))*COS(IF(G17&lt;&gt;"-",VLOOKUP(G17,'i. iata codes and coordinates'!$C$3:$E$2960,3,FALSE),0)-IF(E17&lt;&gt;"-",VLOOKUP(E17,'i. iata codes and coordinates'!$C$3:$E$2960,3,FALSE),0)))*3959,0)</f>
        <v>#N/A</v>
      </c>
      <c r="L17" s="7"/>
      <c r="M17" s="7"/>
    </row>
    <row r="18" spans="1:13" ht="15" thickBot="1">
      <c r="D18" s="9">
        <v>2</v>
      </c>
      <c r="E18" s="231"/>
      <c r="F18" s="233" t="str">
        <f>IFERROR(VLOOKUP(E18,'i. iata codes and coordinates'!$C$3:$I$2960,7,FALSE)," ")</f>
        <v xml:space="preserve"> </v>
      </c>
      <c r="G18" s="231"/>
      <c r="H18" s="233" t="str">
        <f>IFERROR(VLOOKUP(G18,'i. iata codes and coordinates'!$C$3:$I$2960,7,FALSE)," ")</f>
        <v xml:space="preserve"> </v>
      </c>
      <c r="I18" s="231"/>
      <c r="J18" s="7"/>
      <c r="K18" s="33" t="e">
        <f>IF(AND(E18&lt;&gt;"-",G18&lt;&gt;"-"),ACOS(SIN(IF(E18&lt;&gt;"-",VLOOKUP(E18,'i. iata codes and coordinates'!$C$3:$E$2960,2,FALSE),0))*SIN(IF(G18&lt;&gt;"-",VLOOKUP(G18,'i. iata codes and coordinates'!$C$3:$E$2960,2,FALSE),0))+COS(IF(E18&lt;&gt;"-",VLOOKUP(E18,'i. iata codes and coordinates'!$C$3:$E$2960,2,FALSE),0))*COS(IF(G18&lt;&gt;"-",VLOOKUP(G18,'i. iata codes and coordinates'!$C$3:$E$2960,2,FALSE),0))*COS(IF(G18&lt;&gt;"-",VLOOKUP(G18,'i. iata codes and coordinates'!$C$3:$E$2960,3,FALSE),0)-IF(E18&lt;&gt;"-",VLOOKUP(E18,'i. iata codes and coordinates'!$C$3:$E$2960,3,FALSE),0)))*3959,0)</f>
        <v>#N/A</v>
      </c>
      <c r="L18" s="7"/>
      <c r="M18" s="7"/>
    </row>
    <row r="19" spans="1:13" ht="15" thickBot="1">
      <c r="D19" s="9">
        <v>3</v>
      </c>
      <c r="E19" s="231"/>
      <c r="F19" s="233" t="str">
        <f>IFERROR(VLOOKUP(E19,'i. iata codes and coordinates'!$C$3:$I$2960,7,FALSE)," ")</f>
        <v xml:space="preserve"> </v>
      </c>
      <c r="G19" s="231"/>
      <c r="H19" s="233" t="str">
        <f>IFERROR(VLOOKUP(G19,'i. iata codes and coordinates'!$C$3:$I$2960,7,FALSE)," ")</f>
        <v xml:space="preserve"> </v>
      </c>
      <c r="I19" s="231"/>
      <c r="J19" s="7"/>
      <c r="K19" s="33" t="e">
        <f>IF(AND(E19&lt;&gt;"-",G19&lt;&gt;"-"),ACOS(SIN(IF(E19&lt;&gt;"-",VLOOKUP(E19,'i. iata codes and coordinates'!$C$3:$E$2960,2,FALSE),0))*SIN(IF(G19&lt;&gt;"-",VLOOKUP(G19,'i. iata codes and coordinates'!$C$3:$E$2960,2,FALSE),0))+COS(IF(E19&lt;&gt;"-",VLOOKUP(E19,'i. iata codes and coordinates'!$C$3:$E$2960,2,FALSE),0))*COS(IF(G19&lt;&gt;"-",VLOOKUP(G19,'i. iata codes and coordinates'!$C$3:$E$2960,2,FALSE),0))*COS(IF(G19&lt;&gt;"-",VLOOKUP(G19,'i. iata codes and coordinates'!$C$3:$E$2960,3,FALSE),0)-IF(E19&lt;&gt;"-",VLOOKUP(E19,'i. iata codes and coordinates'!$C$3:$E$2960,3,FALSE),0)))*3959,0)</f>
        <v>#N/A</v>
      </c>
      <c r="L19" s="7"/>
      <c r="M19" s="7"/>
    </row>
    <row r="20" spans="1:13" ht="15" thickBot="1">
      <c r="D20" s="9">
        <v>4</v>
      </c>
      <c r="E20" s="231"/>
      <c r="F20" s="233" t="str">
        <f>IFERROR(VLOOKUP(E20,'i. iata codes and coordinates'!$C$3:$I$2960,7,FALSE)," ")</f>
        <v xml:space="preserve"> </v>
      </c>
      <c r="G20" s="231"/>
      <c r="H20" s="233" t="str">
        <f>IFERROR(VLOOKUP(G20,'i. iata codes and coordinates'!$C$3:$I$2960,7,FALSE)," ")</f>
        <v xml:space="preserve"> </v>
      </c>
      <c r="I20" s="231"/>
      <c r="J20" s="7"/>
      <c r="K20" s="33" t="e">
        <f>IF(AND(E20&lt;&gt;"-",G20&lt;&gt;"-"),ACOS(SIN(IF(E20&lt;&gt;"-",VLOOKUP(E20,'i. iata codes and coordinates'!$C$3:$E$2960,2,FALSE),0))*SIN(IF(G20&lt;&gt;"-",VLOOKUP(G20,'i. iata codes and coordinates'!$C$3:$E$2960,2,FALSE),0))+COS(IF(E20&lt;&gt;"-",VLOOKUP(E20,'i. iata codes and coordinates'!$C$3:$E$2960,2,FALSE),0))*COS(IF(G20&lt;&gt;"-",VLOOKUP(G20,'i. iata codes and coordinates'!$C$3:$E$2960,2,FALSE),0))*COS(IF(G20&lt;&gt;"-",VLOOKUP(G20,'i. iata codes and coordinates'!$C$3:$E$2960,3,FALSE),0)-IF(E20&lt;&gt;"-",VLOOKUP(E20,'i. iata codes and coordinates'!$C$3:$E$2960,3,FALSE),0)))*3959,0)</f>
        <v>#N/A</v>
      </c>
      <c r="L20" s="7"/>
      <c r="M20" s="7"/>
    </row>
    <row r="21" spans="1:13" ht="15" thickBot="1">
      <c r="D21" s="9">
        <v>5</v>
      </c>
      <c r="E21" s="231"/>
      <c r="F21" s="233" t="str">
        <f>IFERROR(VLOOKUP(E21,'i. iata codes and coordinates'!$C$3:$I$2960,7,FALSE)," ")</f>
        <v xml:space="preserve"> </v>
      </c>
      <c r="G21" s="231"/>
      <c r="H21" s="233" t="str">
        <f>IFERROR(VLOOKUP(G21,'i. iata codes and coordinates'!$C$3:$I$2960,7,FALSE)," ")</f>
        <v xml:space="preserve"> </v>
      </c>
      <c r="I21" s="231"/>
      <c r="J21" s="7"/>
      <c r="K21" s="33" t="e">
        <f>IF(AND(E21&lt;&gt;"-",G21&lt;&gt;"-"),ACOS(SIN(IF(E21&lt;&gt;"-",VLOOKUP(E21,'i. iata codes and coordinates'!$C$3:$E$2960,2,FALSE),0))*SIN(IF(G21&lt;&gt;"-",VLOOKUP(G21,'i. iata codes and coordinates'!$C$3:$E$2960,2,FALSE),0))+COS(IF(E21&lt;&gt;"-",VLOOKUP(E21,'i. iata codes and coordinates'!$C$3:$E$2960,2,FALSE),0))*COS(IF(G21&lt;&gt;"-",VLOOKUP(G21,'i. iata codes and coordinates'!$C$3:$E$2960,2,FALSE),0))*COS(IF(G21&lt;&gt;"-",VLOOKUP(G21,'i. iata codes and coordinates'!$C$3:$E$2960,3,FALSE),0)-IF(E21&lt;&gt;"-",VLOOKUP(E21,'i. iata codes and coordinates'!$C$3:$E$2960,3,FALSE),0)))*3959,0)</f>
        <v>#N/A</v>
      </c>
      <c r="L21" s="7"/>
      <c r="M21" s="7"/>
    </row>
    <row r="22" spans="1:13" ht="15.75" customHeight="1" thickBot="1">
      <c r="D22" s="9">
        <v>6</v>
      </c>
      <c r="E22" s="231"/>
      <c r="F22" s="233" t="str">
        <f>IFERROR(VLOOKUP(E22,'i. iata codes and coordinates'!$C$3:$I$2960,7,FALSE)," ")</f>
        <v xml:space="preserve"> </v>
      </c>
      <c r="G22" s="231"/>
      <c r="H22" s="233" t="str">
        <f>IFERROR(VLOOKUP(G22,'i. iata codes and coordinates'!$C$3:$I$2960,7,FALSE)," ")</f>
        <v xml:space="preserve"> </v>
      </c>
      <c r="I22" s="231"/>
      <c r="J22" s="7"/>
      <c r="K22" s="33" t="e">
        <f>IF(AND(E22&lt;&gt;"-",G22&lt;&gt;"-"),ACOS(SIN(IF(E22&lt;&gt;"-",VLOOKUP(E22,'i. iata codes and coordinates'!$C$3:$E$2960,2,FALSE),0))*SIN(IF(G22&lt;&gt;"-",VLOOKUP(G22,'i. iata codes and coordinates'!$C$3:$E$2960,2,FALSE),0))+COS(IF(E22&lt;&gt;"-",VLOOKUP(E22,'i. iata codes and coordinates'!$C$3:$E$2960,2,FALSE),0))*COS(IF(G22&lt;&gt;"-",VLOOKUP(G22,'i. iata codes and coordinates'!$C$3:$E$2960,2,FALSE),0))*COS(IF(G22&lt;&gt;"-",VLOOKUP(G22,'i. iata codes and coordinates'!$C$3:$E$2960,3,FALSE),0)-IF(E22&lt;&gt;"-",VLOOKUP(E22,'i. iata codes and coordinates'!$C$3:$E$2960,3,FALSE),0)))*3959,0)</f>
        <v>#N/A</v>
      </c>
      <c r="L22" s="7"/>
      <c r="M22" s="7"/>
    </row>
    <row r="23" spans="1:13" ht="15" thickBot="1">
      <c r="A23" s="7"/>
      <c r="B23" s="7"/>
      <c r="C23" s="7"/>
      <c r="D23" s="9">
        <v>7</v>
      </c>
      <c r="E23" s="231"/>
      <c r="F23" s="233" t="str">
        <f>IFERROR(VLOOKUP(E23,'i. iata codes and coordinates'!$C$3:$I$2960,7,FALSE)," ")</f>
        <v xml:space="preserve"> </v>
      </c>
      <c r="G23" s="231"/>
      <c r="H23" s="233" t="str">
        <f>IFERROR(VLOOKUP(G23,'i. iata codes and coordinates'!$C$3:$I$2960,7,FALSE)," ")</f>
        <v xml:space="preserve"> </v>
      </c>
      <c r="I23" s="231"/>
      <c r="J23" s="7"/>
      <c r="K23" s="33" t="e">
        <f>IF(AND(E23&lt;&gt;"-",G23&lt;&gt;"-"),ACOS(SIN(IF(E23&lt;&gt;"-",VLOOKUP(E23,'i. iata codes and coordinates'!$C$3:$E$2960,2,FALSE),0))*SIN(IF(G23&lt;&gt;"-",VLOOKUP(G23,'i. iata codes and coordinates'!$C$3:$E$2960,2,FALSE),0))+COS(IF(E23&lt;&gt;"-",VLOOKUP(E23,'i. iata codes and coordinates'!$C$3:$E$2960,2,FALSE),0))*COS(IF(G23&lt;&gt;"-",VLOOKUP(G23,'i. iata codes and coordinates'!$C$3:$E$2960,2,FALSE),0))*COS(IF(G23&lt;&gt;"-",VLOOKUP(G23,'i. iata codes and coordinates'!$C$3:$E$2960,3,FALSE),0)-IF(E23&lt;&gt;"-",VLOOKUP(E23,'i. iata codes and coordinates'!$C$3:$E$2960,3,FALSE),0)))*3959,0)</f>
        <v>#N/A</v>
      </c>
      <c r="L23" s="7"/>
      <c r="M23" s="7"/>
    </row>
    <row r="24" spans="1:13" ht="15.75" customHeight="1" thickBot="1">
      <c r="A24" s="7"/>
      <c r="B24" s="7"/>
      <c r="C24" s="4"/>
      <c r="D24" s="9">
        <v>8</v>
      </c>
      <c r="E24" s="231"/>
      <c r="F24" s="233" t="str">
        <f>IFERROR(VLOOKUP(E24,'i. iata codes and coordinates'!$C$3:$I$2960,7,FALSE)," ")</f>
        <v xml:space="preserve"> </v>
      </c>
      <c r="G24" s="231"/>
      <c r="H24" s="233" t="str">
        <f>IFERROR(VLOOKUP(G24,'i. iata codes and coordinates'!$C$3:$I$2960,7,FALSE)," ")</f>
        <v xml:space="preserve"> </v>
      </c>
      <c r="I24" s="231"/>
      <c r="J24" s="7"/>
      <c r="K24" s="33" t="e">
        <f>IF(AND(E24&lt;&gt;"-",G24&lt;&gt;"-"),ACOS(SIN(IF(E24&lt;&gt;"-",VLOOKUP(E24,'i. iata codes and coordinates'!$C$3:$E$2960,2,FALSE),0))*SIN(IF(G24&lt;&gt;"-",VLOOKUP(G24,'i. iata codes and coordinates'!$C$3:$E$2960,2,FALSE),0))+COS(IF(E24&lt;&gt;"-",VLOOKUP(E24,'i. iata codes and coordinates'!$C$3:$E$2960,2,FALSE),0))*COS(IF(G24&lt;&gt;"-",VLOOKUP(G24,'i. iata codes and coordinates'!$C$3:$E$2960,2,FALSE),0))*COS(IF(G24&lt;&gt;"-",VLOOKUP(G24,'i. iata codes and coordinates'!$C$3:$E$2960,3,FALSE),0)-IF(E24&lt;&gt;"-",VLOOKUP(E24,'i. iata codes and coordinates'!$C$3:$E$2960,3,FALSE),0)))*3959,0)</f>
        <v>#N/A</v>
      </c>
      <c r="L24" s="7"/>
      <c r="M24" s="7"/>
    </row>
    <row r="25" spans="1:13" ht="15" thickBot="1">
      <c r="A25" s="7"/>
      <c r="B25" s="7"/>
      <c r="C25" s="7"/>
      <c r="D25" s="9">
        <v>9</v>
      </c>
      <c r="E25" s="231"/>
      <c r="F25" s="233" t="str">
        <f>IFERROR(VLOOKUP(E25,'i. iata codes and coordinates'!$C$3:$I$2960,7,FALSE)," ")</f>
        <v xml:space="preserve"> </v>
      </c>
      <c r="G25" s="231"/>
      <c r="H25" s="233" t="str">
        <f>IFERROR(VLOOKUP(G25,'i. iata codes and coordinates'!$C$3:$I$2960,7,FALSE)," ")</f>
        <v xml:space="preserve"> </v>
      </c>
      <c r="I25" s="231"/>
      <c r="J25" s="7"/>
      <c r="K25" s="33" t="e">
        <f>IF(AND(E25&lt;&gt;"-",G25&lt;&gt;"-"),ACOS(SIN(IF(E25&lt;&gt;"-",VLOOKUP(E25,'i. iata codes and coordinates'!$C$3:$E$2960,2,FALSE),0))*SIN(IF(G25&lt;&gt;"-",VLOOKUP(G25,'i. iata codes and coordinates'!$C$3:$E$2960,2,FALSE),0))+COS(IF(E25&lt;&gt;"-",VLOOKUP(E25,'i. iata codes and coordinates'!$C$3:$E$2960,2,FALSE),0))*COS(IF(G25&lt;&gt;"-",VLOOKUP(G25,'i. iata codes and coordinates'!$C$3:$E$2960,2,FALSE),0))*COS(IF(G25&lt;&gt;"-",VLOOKUP(G25,'i. iata codes and coordinates'!$C$3:$E$2960,3,FALSE),0)-IF(E25&lt;&gt;"-",VLOOKUP(E25,'i. iata codes and coordinates'!$C$3:$E$2960,3,FALSE),0)))*3959,0)</f>
        <v>#N/A</v>
      </c>
      <c r="L25" s="7"/>
      <c r="M25" s="7"/>
    </row>
    <row r="26" spans="1:13" ht="15" thickBot="1">
      <c r="A26" s="7"/>
      <c r="B26" s="7"/>
      <c r="C26" s="7"/>
      <c r="D26" s="9">
        <v>10</v>
      </c>
      <c r="E26" s="231"/>
      <c r="F26" s="233" t="str">
        <f>IFERROR(VLOOKUP(E26,'i. iata codes and coordinates'!$C$3:$I$2960,7,FALSE)," ")</f>
        <v xml:space="preserve"> </v>
      </c>
      <c r="G26" s="231"/>
      <c r="H26" s="233" t="str">
        <f>IFERROR(VLOOKUP(G26,'i. iata codes and coordinates'!$C$3:$I$2960,7,FALSE)," ")</f>
        <v xml:space="preserve"> </v>
      </c>
      <c r="I26" s="231"/>
      <c r="J26" s="7"/>
      <c r="K26" s="33" t="e">
        <f>IF(AND(E26&lt;&gt;"-",G26&lt;&gt;"-"),ACOS(SIN(IF(E26&lt;&gt;"-",VLOOKUP(E26,'i. iata codes and coordinates'!$C$3:$E$2960,2,FALSE),0))*SIN(IF(G26&lt;&gt;"-",VLOOKUP(G26,'i. iata codes and coordinates'!$C$3:$E$2960,2,FALSE),0))+COS(IF(E26&lt;&gt;"-",VLOOKUP(E26,'i. iata codes and coordinates'!$C$3:$E$2960,2,FALSE),0))*COS(IF(G26&lt;&gt;"-",VLOOKUP(G26,'i. iata codes and coordinates'!$C$3:$E$2960,2,FALSE),0))*COS(IF(G26&lt;&gt;"-",VLOOKUP(G26,'i. iata codes and coordinates'!$C$3:$E$2960,3,FALSE),0)-IF(E26&lt;&gt;"-",VLOOKUP(E26,'i. iata codes and coordinates'!$C$3:$E$2960,3,FALSE),0)))*3959,0)</f>
        <v>#N/A</v>
      </c>
      <c r="L26" s="7"/>
      <c r="M26" s="7"/>
    </row>
    <row r="27" spans="1:13" ht="15" thickBot="1">
      <c r="A27" s="7"/>
      <c r="B27" s="7"/>
      <c r="C27" s="7"/>
      <c r="D27" s="9">
        <v>11</v>
      </c>
      <c r="E27" s="231"/>
      <c r="F27" s="233" t="str">
        <f>IFERROR(VLOOKUP(E27,'i. iata codes and coordinates'!$C$3:$I$2960,7,FALSE)," ")</f>
        <v xml:space="preserve"> </v>
      </c>
      <c r="G27" s="231"/>
      <c r="H27" s="233" t="str">
        <f>IFERROR(VLOOKUP(G27,'i. iata codes and coordinates'!$C$3:$I$2960,7,FALSE)," ")</f>
        <v xml:space="preserve"> </v>
      </c>
      <c r="I27" s="231"/>
      <c r="J27" s="7"/>
      <c r="K27" s="33" t="e">
        <f>IF(AND(E27&lt;&gt;"-",G27&lt;&gt;"-"),ACOS(SIN(IF(E27&lt;&gt;"-",VLOOKUP(E27,'i. iata codes and coordinates'!$C$3:$E$2960,2,FALSE),0))*SIN(IF(G27&lt;&gt;"-",VLOOKUP(G27,'i. iata codes and coordinates'!$C$3:$E$2960,2,FALSE),0))+COS(IF(E27&lt;&gt;"-",VLOOKUP(E27,'i. iata codes and coordinates'!$C$3:$E$2960,2,FALSE),0))*COS(IF(G27&lt;&gt;"-",VLOOKUP(G27,'i. iata codes and coordinates'!$C$3:$E$2960,2,FALSE),0))*COS(IF(G27&lt;&gt;"-",VLOOKUP(G27,'i. iata codes and coordinates'!$C$3:$E$2960,3,FALSE),0)-IF(E27&lt;&gt;"-",VLOOKUP(E27,'i. iata codes and coordinates'!$C$3:$E$2960,3,FALSE),0)))*3959,0)</f>
        <v>#N/A</v>
      </c>
      <c r="L27" s="7"/>
      <c r="M27" s="7"/>
    </row>
    <row r="28" spans="1:13" ht="15" thickBot="1">
      <c r="A28" s="7"/>
      <c r="B28" s="7"/>
      <c r="C28" s="7"/>
      <c r="D28" s="9">
        <v>12</v>
      </c>
      <c r="E28" s="231"/>
      <c r="F28" s="233" t="str">
        <f>IFERROR(VLOOKUP(E28,'i. iata codes and coordinates'!$C$3:$I$2960,7,FALSE)," ")</f>
        <v xml:space="preserve"> </v>
      </c>
      <c r="G28" s="231"/>
      <c r="H28" s="233" t="str">
        <f>IFERROR(VLOOKUP(G28,'i. iata codes and coordinates'!$C$3:$I$2960,7,FALSE)," ")</f>
        <v xml:space="preserve"> </v>
      </c>
      <c r="I28" s="231"/>
      <c r="J28" s="7"/>
      <c r="K28" s="33" t="e">
        <f>IF(AND(E28&lt;&gt;"-",G28&lt;&gt;"-"),ACOS(SIN(IF(E28&lt;&gt;"-",VLOOKUP(E28,'i. iata codes and coordinates'!$C$3:$E$2960,2,FALSE),0))*SIN(IF(G28&lt;&gt;"-",VLOOKUP(G28,'i. iata codes and coordinates'!$C$3:$E$2960,2,FALSE),0))+COS(IF(E28&lt;&gt;"-",VLOOKUP(E28,'i. iata codes and coordinates'!$C$3:$E$2960,2,FALSE),0))*COS(IF(G28&lt;&gt;"-",VLOOKUP(G28,'i. iata codes and coordinates'!$C$3:$E$2960,2,FALSE),0))*COS(IF(G28&lt;&gt;"-",VLOOKUP(G28,'i. iata codes and coordinates'!$C$3:$E$2960,3,FALSE),0)-IF(E28&lt;&gt;"-",VLOOKUP(E28,'i. iata codes and coordinates'!$C$3:$E$2960,3,FALSE),0)))*3959,0)</f>
        <v>#N/A</v>
      </c>
      <c r="L28" s="7"/>
      <c r="M28" s="7"/>
    </row>
    <row r="29" spans="1:13" ht="15" thickBot="1">
      <c r="A29" s="7"/>
      <c r="B29" s="7"/>
      <c r="C29" s="7"/>
      <c r="D29" s="9">
        <v>13</v>
      </c>
      <c r="E29" s="231"/>
      <c r="F29" s="233" t="str">
        <f>IFERROR(VLOOKUP(E29,'i. iata codes and coordinates'!$C$3:$I$2960,7,FALSE)," ")</f>
        <v xml:space="preserve"> </v>
      </c>
      <c r="G29" s="231"/>
      <c r="H29" s="233" t="str">
        <f>IFERROR(VLOOKUP(G29,'i. iata codes and coordinates'!$C$3:$I$2960,7,FALSE)," ")</f>
        <v xml:space="preserve"> </v>
      </c>
      <c r="I29" s="231"/>
      <c r="J29" s="7"/>
      <c r="K29" s="33" t="e">
        <f>IF(AND(E29&lt;&gt;"-",G29&lt;&gt;"-"),ACOS(SIN(IF(E29&lt;&gt;"-",VLOOKUP(E29,'i. iata codes and coordinates'!$C$3:$E$2960,2,FALSE),0))*SIN(IF(G29&lt;&gt;"-",VLOOKUP(G29,'i. iata codes and coordinates'!$C$3:$E$2960,2,FALSE),0))+COS(IF(E29&lt;&gt;"-",VLOOKUP(E29,'i. iata codes and coordinates'!$C$3:$E$2960,2,FALSE),0))*COS(IF(G29&lt;&gt;"-",VLOOKUP(G29,'i. iata codes and coordinates'!$C$3:$E$2960,2,FALSE),0))*COS(IF(G29&lt;&gt;"-",VLOOKUP(G29,'i. iata codes and coordinates'!$C$3:$E$2960,3,FALSE),0)-IF(E29&lt;&gt;"-",VLOOKUP(E29,'i. iata codes and coordinates'!$C$3:$E$2960,3,FALSE),0)))*3959,0)</f>
        <v>#N/A</v>
      </c>
      <c r="L29" s="7"/>
      <c r="M29" s="7"/>
    </row>
    <row r="30" spans="1:13" ht="15" thickBot="1">
      <c r="A30" s="7"/>
      <c r="B30" s="7"/>
      <c r="C30" s="7"/>
      <c r="D30" s="9">
        <v>14</v>
      </c>
      <c r="E30" s="231"/>
      <c r="F30" s="233" t="str">
        <f>IFERROR(VLOOKUP(E30,'i. iata codes and coordinates'!$C$3:$I$2960,7,FALSE)," ")</f>
        <v xml:space="preserve"> </v>
      </c>
      <c r="G30" s="231"/>
      <c r="H30" s="233" t="str">
        <f>IFERROR(VLOOKUP(G30,'i. iata codes and coordinates'!$C$3:$I$2960,7,FALSE)," ")</f>
        <v xml:space="preserve"> </v>
      </c>
      <c r="I30" s="231"/>
      <c r="J30" s="7"/>
      <c r="K30" s="33" t="e">
        <f>IF(AND(E30&lt;&gt;"-",G30&lt;&gt;"-"),ACOS(SIN(IF(E30&lt;&gt;"-",VLOOKUP(E30,'i. iata codes and coordinates'!$C$3:$E$2960,2,FALSE),0))*SIN(IF(G30&lt;&gt;"-",VLOOKUP(G30,'i. iata codes and coordinates'!$C$3:$E$2960,2,FALSE),0))+COS(IF(E30&lt;&gt;"-",VLOOKUP(E30,'i. iata codes and coordinates'!$C$3:$E$2960,2,FALSE),0))*COS(IF(G30&lt;&gt;"-",VLOOKUP(G30,'i. iata codes and coordinates'!$C$3:$E$2960,2,FALSE),0))*COS(IF(G30&lt;&gt;"-",VLOOKUP(G30,'i. iata codes and coordinates'!$C$3:$E$2960,3,FALSE),0)-IF(E30&lt;&gt;"-",VLOOKUP(E30,'i. iata codes and coordinates'!$C$3:$E$2960,3,FALSE),0)))*3959,0)</f>
        <v>#N/A</v>
      </c>
      <c r="L30" s="7"/>
      <c r="M30" s="7"/>
    </row>
    <row r="31" spans="1:13" ht="15" thickBot="1">
      <c r="A31" s="7"/>
      <c r="B31" s="7"/>
      <c r="C31" s="7"/>
      <c r="D31" s="9">
        <v>15</v>
      </c>
      <c r="E31" s="231"/>
      <c r="F31" s="233" t="str">
        <f>IFERROR(VLOOKUP(E31,'i. iata codes and coordinates'!$C$3:$I$2960,7,FALSE)," ")</f>
        <v xml:space="preserve"> </v>
      </c>
      <c r="G31" s="231"/>
      <c r="H31" s="233" t="str">
        <f>IFERROR(VLOOKUP(G31,'i. iata codes and coordinates'!$C$3:$I$2960,7,FALSE)," ")</f>
        <v xml:space="preserve"> </v>
      </c>
      <c r="I31" s="231"/>
      <c r="J31" s="7"/>
      <c r="K31" s="33" t="e">
        <f>IF(AND(E31&lt;&gt;"-",G31&lt;&gt;"-"),ACOS(SIN(IF(E31&lt;&gt;"-",VLOOKUP(E31,'i. iata codes and coordinates'!$C$3:$E$2960,2,FALSE),0))*SIN(IF(G31&lt;&gt;"-",VLOOKUP(G31,'i. iata codes and coordinates'!$C$3:$E$2960,2,FALSE),0))+COS(IF(E31&lt;&gt;"-",VLOOKUP(E31,'i. iata codes and coordinates'!$C$3:$E$2960,2,FALSE),0))*COS(IF(G31&lt;&gt;"-",VLOOKUP(G31,'i. iata codes and coordinates'!$C$3:$E$2960,2,FALSE),0))*COS(IF(G31&lt;&gt;"-",VLOOKUP(G31,'i. iata codes and coordinates'!$C$3:$E$2960,3,FALSE),0)-IF(E31&lt;&gt;"-",VLOOKUP(E31,'i. iata codes and coordinates'!$C$3:$E$2960,3,FALSE),0)))*3959,0)</f>
        <v>#N/A</v>
      </c>
      <c r="L31" s="7"/>
      <c r="M31" s="7"/>
    </row>
    <row r="32" spans="1:13" ht="15" thickBot="1">
      <c r="A32" s="7"/>
      <c r="B32" s="7"/>
      <c r="C32" s="7"/>
      <c r="D32" s="9">
        <v>16</v>
      </c>
      <c r="E32" s="231"/>
      <c r="F32" s="233" t="str">
        <f>IFERROR(VLOOKUP(E32,'i. iata codes and coordinates'!$C$3:$I$2960,7,FALSE)," ")</f>
        <v xml:space="preserve"> </v>
      </c>
      <c r="G32" s="231"/>
      <c r="H32" s="233" t="str">
        <f>IFERROR(VLOOKUP(G32,'i. iata codes and coordinates'!$C$3:$I$2960,7,FALSE)," ")</f>
        <v xml:space="preserve"> </v>
      </c>
      <c r="I32" s="231"/>
      <c r="J32" s="7"/>
      <c r="K32" s="33" t="e">
        <f>IF(AND(E32&lt;&gt;"-",G32&lt;&gt;"-"),ACOS(SIN(IF(E32&lt;&gt;"-",VLOOKUP(E32,'i. iata codes and coordinates'!$C$3:$E$2960,2,FALSE),0))*SIN(IF(G32&lt;&gt;"-",VLOOKUP(G32,'i. iata codes and coordinates'!$C$3:$E$2960,2,FALSE),0))+COS(IF(E32&lt;&gt;"-",VLOOKUP(E32,'i. iata codes and coordinates'!$C$3:$E$2960,2,FALSE),0))*COS(IF(G32&lt;&gt;"-",VLOOKUP(G32,'i. iata codes and coordinates'!$C$3:$E$2960,2,FALSE),0))*COS(IF(G32&lt;&gt;"-",VLOOKUP(G32,'i. iata codes and coordinates'!$C$3:$E$2960,3,FALSE),0)-IF(E32&lt;&gt;"-",VLOOKUP(E32,'i. iata codes and coordinates'!$C$3:$E$2960,3,FALSE),0)))*3959,0)</f>
        <v>#N/A</v>
      </c>
      <c r="L32" s="7"/>
      <c r="M32" s="7"/>
    </row>
    <row r="33" spans="1:13" ht="15" thickBot="1">
      <c r="A33" s="7"/>
      <c r="B33" s="7"/>
      <c r="C33" s="7"/>
      <c r="D33" s="9">
        <v>17</v>
      </c>
      <c r="E33" s="231"/>
      <c r="F33" s="233" t="str">
        <f>IFERROR(VLOOKUP(E33,'i. iata codes and coordinates'!$C$3:$I$2960,7,FALSE)," ")</f>
        <v xml:space="preserve"> </v>
      </c>
      <c r="G33" s="231"/>
      <c r="H33" s="233" t="str">
        <f>IFERROR(VLOOKUP(G33,'i. iata codes and coordinates'!$C$3:$I$2960,7,FALSE)," ")</f>
        <v xml:space="preserve"> </v>
      </c>
      <c r="I33" s="231"/>
      <c r="J33" s="7"/>
      <c r="K33" s="33" t="e">
        <f>IF(AND(E33&lt;&gt;"-",G33&lt;&gt;"-"),ACOS(SIN(IF(E33&lt;&gt;"-",VLOOKUP(E33,'i. iata codes and coordinates'!$C$3:$E$2960,2,FALSE),0))*SIN(IF(G33&lt;&gt;"-",VLOOKUP(G33,'i. iata codes and coordinates'!$C$3:$E$2960,2,FALSE),0))+COS(IF(E33&lt;&gt;"-",VLOOKUP(E33,'i. iata codes and coordinates'!$C$3:$E$2960,2,FALSE),0))*COS(IF(G33&lt;&gt;"-",VLOOKUP(G33,'i. iata codes and coordinates'!$C$3:$E$2960,2,FALSE),0))*COS(IF(G33&lt;&gt;"-",VLOOKUP(G33,'i. iata codes and coordinates'!$C$3:$E$2960,3,FALSE),0)-IF(E33&lt;&gt;"-",VLOOKUP(E33,'i. iata codes and coordinates'!$C$3:$E$2960,3,FALSE),0)))*3959,0)</f>
        <v>#N/A</v>
      </c>
      <c r="L33" s="7"/>
      <c r="M33" s="7"/>
    </row>
    <row r="34" spans="1:13" ht="15" thickBot="1">
      <c r="A34" s="7"/>
      <c r="B34" s="7"/>
      <c r="C34" s="7"/>
      <c r="D34" s="9">
        <v>18</v>
      </c>
      <c r="E34" s="231"/>
      <c r="F34" s="233" t="str">
        <f>IFERROR(VLOOKUP(E34,'i. iata codes and coordinates'!$C$3:$I$2960,7,FALSE)," ")</f>
        <v xml:space="preserve"> </v>
      </c>
      <c r="G34" s="231"/>
      <c r="H34" s="233" t="str">
        <f>IFERROR(VLOOKUP(G34,'i. iata codes and coordinates'!$C$3:$I$2960,7,FALSE)," ")</f>
        <v xml:space="preserve"> </v>
      </c>
      <c r="I34" s="231"/>
      <c r="J34" s="7"/>
      <c r="K34" s="33" t="e">
        <f>IF(AND(E34&lt;&gt;"-",G34&lt;&gt;"-"),ACOS(SIN(IF(E34&lt;&gt;"-",VLOOKUP(E34,'i. iata codes and coordinates'!$C$3:$E$2960,2,FALSE),0))*SIN(IF(G34&lt;&gt;"-",VLOOKUP(G34,'i. iata codes and coordinates'!$C$3:$E$2960,2,FALSE),0))+COS(IF(E34&lt;&gt;"-",VLOOKUP(E34,'i. iata codes and coordinates'!$C$3:$E$2960,2,FALSE),0))*COS(IF(G34&lt;&gt;"-",VLOOKUP(G34,'i. iata codes and coordinates'!$C$3:$E$2960,2,FALSE),0))*COS(IF(G34&lt;&gt;"-",VLOOKUP(G34,'i. iata codes and coordinates'!$C$3:$E$2960,3,FALSE),0)-IF(E34&lt;&gt;"-",VLOOKUP(E34,'i. iata codes and coordinates'!$C$3:$E$2960,3,FALSE),0)))*3959,0)</f>
        <v>#N/A</v>
      </c>
      <c r="L34" s="7"/>
      <c r="M34" s="7"/>
    </row>
    <row r="35" spans="1:13" ht="15" thickBot="1">
      <c r="A35" s="7"/>
      <c r="B35" s="7"/>
      <c r="C35" s="7"/>
      <c r="D35" s="9">
        <v>19</v>
      </c>
      <c r="E35" s="231"/>
      <c r="F35" s="233" t="str">
        <f>IFERROR(VLOOKUP(E35,'i. iata codes and coordinates'!$C$3:$I$2960,7,FALSE)," ")</f>
        <v xml:space="preserve"> </v>
      </c>
      <c r="G35" s="231"/>
      <c r="H35" s="233" t="str">
        <f>IFERROR(VLOOKUP(G35,'i. iata codes and coordinates'!$C$3:$I$2960,7,FALSE)," ")</f>
        <v xml:space="preserve"> </v>
      </c>
      <c r="I35" s="231"/>
      <c r="J35" s="7"/>
      <c r="K35" s="33" t="e">
        <f>IF(AND(E35&lt;&gt;"-",G35&lt;&gt;"-"),ACOS(SIN(IF(E35&lt;&gt;"-",VLOOKUP(E35,'i. iata codes and coordinates'!$C$3:$E$2960,2,FALSE),0))*SIN(IF(G35&lt;&gt;"-",VLOOKUP(G35,'i. iata codes and coordinates'!$C$3:$E$2960,2,FALSE),0))+COS(IF(E35&lt;&gt;"-",VLOOKUP(E35,'i. iata codes and coordinates'!$C$3:$E$2960,2,FALSE),0))*COS(IF(G35&lt;&gt;"-",VLOOKUP(G35,'i. iata codes and coordinates'!$C$3:$E$2960,2,FALSE),0))*COS(IF(G35&lt;&gt;"-",VLOOKUP(G35,'i. iata codes and coordinates'!$C$3:$E$2960,3,FALSE),0)-IF(E35&lt;&gt;"-",VLOOKUP(E35,'i. iata codes and coordinates'!$C$3:$E$2960,3,FALSE),0)))*3959,0)</f>
        <v>#N/A</v>
      </c>
      <c r="L35" s="7"/>
      <c r="M35" s="7"/>
    </row>
    <row r="36" spans="1:13" ht="15" thickBot="1">
      <c r="D36" s="9">
        <v>20</v>
      </c>
      <c r="E36" s="231"/>
      <c r="F36" s="233" t="str">
        <f>IFERROR(VLOOKUP(E36,'i. iata codes and coordinates'!$C$3:$I$2960,7,FALSE)," ")</f>
        <v xml:space="preserve"> </v>
      </c>
      <c r="G36" s="231"/>
      <c r="H36" s="233" t="str">
        <f>IFERROR(VLOOKUP(G36,'i. iata codes and coordinates'!$C$3:$I$2960,7,FALSE)," ")</f>
        <v xml:space="preserve"> </v>
      </c>
      <c r="I36" s="231"/>
      <c r="J36" s="7"/>
      <c r="K36" s="33" t="e">
        <f>IF(AND(E36&lt;&gt;"-",G36&lt;&gt;"-"),ACOS(SIN(IF(E36&lt;&gt;"-",VLOOKUP(E36,'i. iata codes and coordinates'!$C$3:$E$2960,2,FALSE),0))*SIN(IF(G36&lt;&gt;"-",VLOOKUP(G36,'i. iata codes and coordinates'!$C$3:$E$2960,2,FALSE),0))+COS(IF(E36&lt;&gt;"-",VLOOKUP(E36,'i. iata codes and coordinates'!$C$3:$E$2960,2,FALSE),0))*COS(IF(G36&lt;&gt;"-",VLOOKUP(G36,'i. iata codes and coordinates'!$C$3:$E$2960,2,FALSE),0))*COS(IF(G36&lt;&gt;"-",VLOOKUP(G36,'i. iata codes and coordinates'!$C$3:$E$2960,3,FALSE),0)-IF(E36&lt;&gt;"-",VLOOKUP(E36,'i. iata codes and coordinates'!$C$3:$E$2960,3,FALSE),0)))*3959,0)</f>
        <v>#N/A</v>
      </c>
      <c r="L36" s="7"/>
      <c r="M36" s="7"/>
    </row>
    <row r="37" spans="1:13" ht="15" thickBot="1">
      <c r="D37" s="9">
        <v>21</v>
      </c>
      <c r="E37" s="231"/>
      <c r="F37" s="233" t="str">
        <f>IFERROR(VLOOKUP(E37,'i. iata codes and coordinates'!$C$3:$I$2960,7,FALSE)," ")</f>
        <v xml:space="preserve"> </v>
      </c>
      <c r="G37" s="231"/>
      <c r="H37" s="233" t="str">
        <f>IFERROR(VLOOKUP(G37,'i. iata codes and coordinates'!$C$3:$I$2960,7,FALSE)," ")</f>
        <v xml:space="preserve"> </v>
      </c>
      <c r="I37" s="231"/>
      <c r="J37" s="7"/>
      <c r="K37" s="33" t="e">
        <f>IF(AND(E37&lt;&gt;"-",G37&lt;&gt;"-"),ACOS(SIN(IF(E37&lt;&gt;"-",VLOOKUP(E37,'i. iata codes and coordinates'!$C$3:$E$2960,2,FALSE),0))*SIN(IF(G37&lt;&gt;"-",VLOOKUP(G37,'i. iata codes and coordinates'!$C$3:$E$2960,2,FALSE),0))+COS(IF(E37&lt;&gt;"-",VLOOKUP(E37,'i. iata codes and coordinates'!$C$3:$E$2960,2,FALSE),0))*COS(IF(G37&lt;&gt;"-",VLOOKUP(G37,'i. iata codes and coordinates'!$C$3:$E$2960,2,FALSE),0))*COS(IF(G37&lt;&gt;"-",VLOOKUP(G37,'i. iata codes and coordinates'!$C$3:$E$2960,3,FALSE),0)-IF(E37&lt;&gt;"-",VLOOKUP(E37,'i. iata codes and coordinates'!$C$3:$E$2960,3,FALSE),0)))*3959,0)</f>
        <v>#N/A</v>
      </c>
      <c r="L37" s="7"/>
      <c r="M37" s="7"/>
    </row>
    <row r="38" spans="1:13" ht="15" thickBot="1">
      <c r="D38" s="9">
        <v>22</v>
      </c>
      <c r="E38" s="231"/>
      <c r="F38" s="233" t="str">
        <f>IFERROR(VLOOKUP(E38,'i. iata codes and coordinates'!$C$3:$I$2960,7,FALSE)," ")</f>
        <v xml:space="preserve"> </v>
      </c>
      <c r="G38" s="231"/>
      <c r="H38" s="233" t="str">
        <f>IFERROR(VLOOKUP(G38,'i. iata codes and coordinates'!$C$3:$I$2960,7,FALSE)," ")</f>
        <v xml:space="preserve"> </v>
      </c>
      <c r="I38" s="231"/>
      <c r="J38" s="7"/>
      <c r="K38" s="33" t="e">
        <f>IF(AND(E38&lt;&gt;"-",G38&lt;&gt;"-"),ACOS(SIN(IF(E38&lt;&gt;"-",VLOOKUP(E38,'i. iata codes and coordinates'!$C$3:$E$2960,2,FALSE),0))*SIN(IF(G38&lt;&gt;"-",VLOOKUP(G38,'i. iata codes and coordinates'!$C$3:$E$2960,2,FALSE),0))+COS(IF(E38&lt;&gt;"-",VLOOKUP(E38,'i. iata codes and coordinates'!$C$3:$E$2960,2,FALSE),0))*COS(IF(G38&lt;&gt;"-",VLOOKUP(G38,'i. iata codes and coordinates'!$C$3:$E$2960,2,FALSE),0))*COS(IF(G38&lt;&gt;"-",VLOOKUP(G38,'i. iata codes and coordinates'!$C$3:$E$2960,3,FALSE),0)-IF(E38&lt;&gt;"-",VLOOKUP(E38,'i. iata codes and coordinates'!$C$3:$E$2960,3,FALSE),0)))*3959,0)</f>
        <v>#N/A</v>
      </c>
      <c r="L38" s="7"/>
      <c r="M38" s="7"/>
    </row>
    <row r="39" spans="1:13" ht="15" thickBot="1">
      <c r="D39" s="9">
        <v>23</v>
      </c>
      <c r="E39" s="231"/>
      <c r="F39" s="233" t="str">
        <f>IFERROR(VLOOKUP(E39,'i. iata codes and coordinates'!$C$3:$I$2960,7,FALSE)," ")</f>
        <v xml:space="preserve"> </v>
      </c>
      <c r="G39" s="231"/>
      <c r="H39" s="233" t="str">
        <f>IFERROR(VLOOKUP(G39,'i. iata codes and coordinates'!$C$3:$I$2960,7,FALSE)," ")</f>
        <v xml:space="preserve"> </v>
      </c>
      <c r="I39" s="231"/>
      <c r="J39" s="7"/>
      <c r="K39" s="33" t="e">
        <f>IF(AND(E39&lt;&gt;"-",G39&lt;&gt;"-"),ACOS(SIN(IF(E39&lt;&gt;"-",VLOOKUP(E39,'i. iata codes and coordinates'!$C$3:$E$2960,2,FALSE),0))*SIN(IF(G39&lt;&gt;"-",VLOOKUP(G39,'i. iata codes and coordinates'!$C$3:$E$2960,2,FALSE),0))+COS(IF(E39&lt;&gt;"-",VLOOKUP(E39,'i. iata codes and coordinates'!$C$3:$E$2960,2,FALSE),0))*COS(IF(G39&lt;&gt;"-",VLOOKUP(G39,'i. iata codes and coordinates'!$C$3:$E$2960,2,FALSE),0))*COS(IF(G39&lt;&gt;"-",VLOOKUP(G39,'i. iata codes and coordinates'!$C$3:$E$2960,3,FALSE),0)-IF(E39&lt;&gt;"-",VLOOKUP(E39,'i. iata codes and coordinates'!$C$3:$E$2960,3,FALSE),0)))*3959,0)</f>
        <v>#N/A</v>
      </c>
      <c r="L39" s="7"/>
      <c r="M39" s="7"/>
    </row>
    <row r="40" spans="1:13" ht="15" thickBot="1">
      <c r="D40" s="9">
        <v>24</v>
      </c>
      <c r="E40" s="231"/>
      <c r="F40" s="233" t="str">
        <f>IFERROR(VLOOKUP(E40,'i. iata codes and coordinates'!$C$3:$I$2960,7,FALSE)," ")</f>
        <v xml:space="preserve"> </v>
      </c>
      <c r="G40" s="231"/>
      <c r="H40" s="233" t="str">
        <f>IFERROR(VLOOKUP(G40,'i. iata codes and coordinates'!$C$3:$I$2960,7,FALSE)," ")</f>
        <v xml:space="preserve"> </v>
      </c>
      <c r="I40" s="231"/>
      <c r="J40" s="7"/>
      <c r="K40" s="33" t="e">
        <f>IF(AND(E40&lt;&gt;"-",G40&lt;&gt;"-"),ACOS(SIN(IF(E40&lt;&gt;"-",VLOOKUP(E40,'i. iata codes and coordinates'!$C$3:$E$2960,2,FALSE),0))*SIN(IF(G40&lt;&gt;"-",VLOOKUP(G40,'i. iata codes and coordinates'!$C$3:$E$2960,2,FALSE),0))+COS(IF(E40&lt;&gt;"-",VLOOKUP(E40,'i. iata codes and coordinates'!$C$3:$E$2960,2,FALSE),0))*COS(IF(G40&lt;&gt;"-",VLOOKUP(G40,'i. iata codes and coordinates'!$C$3:$E$2960,2,FALSE),0))*COS(IF(G40&lt;&gt;"-",VLOOKUP(G40,'i. iata codes and coordinates'!$C$3:$E$2960,3,FALSE),0)-IF(E40&lt;&gt;"-",VLOOKUP(E40,'i. iata codes and coordinates'!$C$3:$E$2960,3,FALSE),0)))*3959,0)</f>
        <v>#N/A</v>
      </c>
      <c r="L40" s="7"/>
      <c r="M40" s="7"/>
    </row>
    <row r="41" spans="1:13" ht="15" thickBot="1">
      <c r="D41" s="9">
        <v>25</v>
      </c>
      <c r="E41" s="231"/>
      <c r="F41" s="233" t="str">
        <f>IFERROR(VLOOKUP(E41,'i. iata codes and coordinates'!$C$3:$I$2960,7,FALSE)," ")</f>
        <v xml:space="preserve"> </v>
      </c>
      <c r="G41" s="231"/>
      <c r="H41" s="233" t="str">
        <f>IFERROR(VLOOKUP(G41,'i. iata codes and coordinates'!$C$3:$I$2960,7,FALSE)," ")</f>
        <v xml:space="preserve"> </v>
      </c>
      <c r="I41" s="231"/>
      <c r="J41" s="7"/>
      <c r="K41" s="33" t="e">
        <f>IF(AND(E41&lt;&gt;"-",G41&lt;&gt;"-"),ACOS(SIN(IF(E41&lt;&gt;"-",VLOOKUP(E41,'i. iata codes and coordinates'!$C$3:$E$2960,2,FALSE),0))*SIN(IF(G41&lt;&gt;"-",VLOOKUP(G41,'i. iata codes and coordinates'!$C$3:$E$2960,2,FALSE),0))+COS(IF(E41&lt;&gt;"-",VLOOKUP(E41,'i. iata codes and coordinates'!$C$3:$E$2960,2,FALSE),0))*COS(IF(G41&lt;&gt;"-",VLOOKUP(G41,'i. iata codes and coordinates'!$C$3:$E$2960,2,FALSE),0))*COS(IF(G41&lt;&gt;"-",VLOOKUP(G41,'i. iata codes and coordinates'!$C$3:$E$2960,3,FALSE),0)-IF(E41&lt;&gt;"-",VLOOKUP(E41,'i. iata codes and coordinates'!$C$3:$E$2960,3,FALSE),0)))*3959,0)</f>
        <v>#N/A</v>
      </c>
      <c r="L41" s="7"/>
      <c r="M41" s="7"/>
    </row>
    <row r="42" spans="1:13" ht="15" thickBot="1">
      <c r="D42" s="9">
        <v>26</v>
      </c>
      <c r="E42" s="231"/>
      <c r="F42" s="233" t="str">
        <f>IFERROR(VLOOKUP(E42,'i. iata codes and coordinates'!$C$3:$I$2960,7,FALSE)," ")</f>
        <v xml:space="preserve"> </v>
      </c>
      <c r="G42" s="231"/>
      <c r="H42" s="233" t="str">
        <f>IFERROR(VLOOKUP(G42,'i. iata codes and coordinates'!$C$3:$I$2960,7,FALSE)," ")</f>
        <v xml:space="preserve"> </v>
      </c>
      <c r="I42" s="231"/>
      <c r="J42" s="7"/>
      <c r="K42" s="33" t="e">
        <f>IF(AND(E42&lt;&gt;"-",G42&lt;&gt;"-"),ACOS(SIN(IF(E42&lt;&gt;"-",VLOOKUP(E42,'i. iata codes and coordinates'!$C$3:$E$2960,2,FALSE),0))*SIN(IF(G42&lt;&gt;"-",VLOOKUP(G42,'i. iata codes and coordinates'!$C$3:$E$2960,2,FALSE),0))+COS(IF(E42&lt;&gt;"-",VLOOKUP(E42,'i. iata codes and coordinates'!$C$3:$E$2960,2,FALSE),0))*COS(IF(G42&lt;&gt;"-",VLOOKUP(G42,'i. iata codes and coordinates'!$C$3:$E$2960,2,FALSE),0))*COS(IF(G42&lt;&gt;"-",VLOOKUP(G42,'i. iata codes and coordinates'!$C$3:$E$2960,3,FALSE),0)-IF(E42&lt;&gt;"-",VLOOKUP(E42,'i. iata codes and coordinates'!$C$3:$E$2960,3,FALSE),0)))*3959,0)</f>
        <v>#N/A</v>
      </c>
      <c r="L42" s="7"/>
      <c r="M42" s="7"/>
    </row>
    <row r="43" spans="1:13" ht="15" thickBot="1">
      <c r="D43" s="9">
        <v>27</v>
      </c>
      <c r="E43" s="231"/>
      <c r="F43" s="233" t="str">
        <f>IFERROR(VLOOKUP(E43,'i. iata codes and coordinates'!$C$3:$I$2960,7,FALSE)," ")</f>
        <v xml:space="preserve"> </v>
      </c>
      <c r="G43" s="231"/>
      <c r="H43" s="233" t="str">
        <f>IFERROR(VLOOKUP(G43,'i. iata codes and coordinates'!$C$3:$I$2960,7,FALSE)," ")</f>
        <v xml:space="preserve"> </v>
      </c>
      <c r="I43" s="231"/>
      <c r="J43" s="7"/>
      <c r="K43" s="33" t="e">
        <f>IF(AND(E43&lt;&gt;"-",G43&lt;&gt;"-"),ACOS(SIN(IF(E43&lt;&gt;"-",VLOOKUP(E43,'i. iata codes and coordinates'!$C$3:$E$2960,2,FALSE),0))*SIN(IF(G43&lt;&gt;"-",VLOOKUP(G43,'i. iata codes and coordinates'!$C$3:$E$2960,2,FALSE),0))+COS(IF(E43&lt;&gt;"-",VLOOKUP(E43,'i. iata codes and coordinates'!$C$3:$E$2960,2,FALSE),0))*COS(IF(G43&lt;&gt;"-",VLOOKUP(G43,'i. iata codes and coordinates'!$C$3:$E$2960,2,FALSE),0))*COS(IF(G43&lt;&gt;"-",VLOOKUP(G43,'i. iata codes and coordinates'!$C$3:$E$2960,3,FALSE),0)-IF(E43&lt;&gt;"-",VLOOKUP(E43,'i. iata codes and coordinates'!$C$3:$E$2960,3,FALSE),0)))*3959,0)</f>
        <v>#N/A</v>
      </c>
      <c r="L43" s="7"/>
      <c r="M43" s="7"/>
    </row>
    <row r="44" spans="1:13" ht="15" thickBot="1">
      <c r="D44" s="9">
        <v>28</v>
      </c>
      <c r="E44" s="231"/>
      <c r="F44" s="233" t="str">
        <f>IFERROR(VLOOKUP(E44,'i. iata codes and coordinates'!$C$3:$J$2960,4,FALSE)," ")</f>
        <v xml:space="preserve"> </v>
      </c>
      <c r="G44" s="231"/>
      <c r="H44" s="233" t="str">
        <f>IFERROR(VLOOKUP(G44,'i. iata codes and coordinates'!$C$3:$J$2960,4,FALSE)," ")</f>
        <v xml:space="preserve"> </v>
      </c>
      <c r="I44" s="232" t="s">
        <v>369</v>
      </c>
      <c r="J44" s="7"/>
      <c r="K44" s="33" t="e">
        <f>IF(AND(E44&lt;&gt;"-",G44&lt;&gt;"-"),ACOS(SIN(IF(E44&lt;&gt;"-",VLOOKUP(E44,'i. iata codes and coordinates'!$C$3:$E$2960,2,FALSE),0))*SIN(IF(G44&lt;&gt;"-",VLOOKUP(G44,'i. iata codes and coordinates'!$C$3:$E$2960,2,FALSE),0))+COS(IF(E44&lt;&gt;"-",VLOOKUP(E44,'i. iata codes and coordinates'!$C$3:$E$2960,2,FALSE),0))*COS(IF(G44&lt;&gt;"-",VLOOKUP(G44,'i. iata codes and coordinates'!$C$3:$E$2960,2,FALSE),0))*COS(IF(G44&lt;&gt;"-",VLOOKUP(G44,'i. iata codes and coordinates'!$C$3:$E$2960,3,FALSE),0)-IF(E44&lt;&gt;"-",VLOOKUP(E44,'i. iata codes and coordinates'!$C$3:$E$2960,3,FALSE),0)))*3959,0)</f>
        <v>#N/A</v>
      </c>
      <c r="L44" s="7"/>
      <c r="M44" s="7"/>
    </row>
    <row r="45" spans="1:13" ht="15" thickBot="1">
      <c r="D45" s="9">
        <v>29</v>
      </c>
      <c r="E45" s="231"/>
      <c r="F45" s="233" t="str">
        <f>IFERROR(VLOOKUP(E45,'i. iata codes and coordinates'!$C$3:$J$2960,4,FALSE)," ")</f>
        <v xml:space="preserve"> </v>
      </c>
      <c r="G45" s="231"/>
      <c r="H45" s="233" t="str">
        <f>IFERROR(VLOOKUP(G45,'i. iata codes and coordinates'!$C$3:$J$2960,4,FALSE)," ")</f>
        <v xml:space="preserve"> </v>
      </c>
      <c r="I45" s="232" t="s">
        <v>369</v>
      </c>
      <c r="J45" s="7"/>
      <c r="K45" s="33" t="e">
        <f>IF(AND(E45&lt;&gt;"-",G45&lt;&gt;"-"),ACOS(SIN(IF(E45&lt;&gt;"-",VLOOKUP(E45,'i. iata codes and coordinates'!$C$3:$E$2960,2,FALSE),0))*SIN(IF(G45&lt;&gt;"-",VLOOKUP(G45,'i. iata codes and coordinates'!$C$3:$E$2960,2,FALSE),0))+COS(IF(E45&lt;&gt;"-",VLOOKUP(E45,'i. iata codes and coordinates'!$C$3:$E$2960,2,FALSE),0))*COS(IF(G45&lt;&gt;"-",VLOOKUP(G45,'i. iata codes and coordinates'!$C$3:$E$2960,2,FALSE),0))*COS(IF(G45&lt;&gt;"-",VLOOKUP(G45,'i. iata codes and coordinates'!$C$3:$E$2960,3,FALSE),0)-IF(E45&lt;&gt;"-",VLOOKUP(E45,'i. iata codes and coordinates'!$C$3:$E$2960,3,FALSE),0)))*3959,0)</f>
        <v>#N/A</v>
      </c>
      <c r="L45" s="7"/>
      <c r="M45" s="7"/>
    </row>
    <row r="46" spans="1:13" ht="15" thickBot="1">
      <c r="D46" s="9">
        <v>30</v>
      </c>
      <c r="E46" s="231"/>
      <c r="F46" s="233" t="str">
        <f>IFERROR(VLOOKUP(E46,'i. iata codes and coordinates'!$C$3:$J$2960,4,FALSE)," ")</f>
        <v xml:space="preserve"> </v>
      </c>
      <c r="G46" s="231"/>
      <c r="H46" s="233" t="str">
        <f>IFERROR(VLOOKUP(G46,'i. iata codes and coordinates'!$C$3:$J$2960,4,FALSE)," ")</f>
        <v xml:space="preserve"> </v>
      </c>
      <c r="I46" s="232" t="s">
        <v>369</v>
      </c>
      <c r="J46" s="7"/>
      <c r="K46" s="33" t="e">
        <f>IF(AND(E46&lt;&gt;"-",G46&lt;&gt;"-"),ACOS(SIN(IF(E46&lt;&gt;"-",VLOOKUP(E46,'i. iata codes and coordinates'!$C$3:$E$2960,2,FALSE),0))*SIN(IF(G46&lt;&gt;"-",VLOOKUP(G46,'i. iata codes and coordinates'!$C$3:$E$2960,2,FALSE),0))+COS(IF(E46&lt;&gt;"-",VLOOKUP(E46,'i. iata codes and coordinates'!$C$3:$E$2960,2,FALSE),0))*COS(IF(G46&lt;&gt;"-",VLOOKUP(G46,'i. iata codes and coordinates'!$C$3:$E$2960,2,FALSE),0))*COS(IF(G46&lt;&gt;"-",VLOOKUP(G46,'i. iata codes and coordinates'!$C$3:$E$2960,3,FALSE),0)-IF(E46&lt;&gt;"-",VLOOKUP(E46,'i. iata codes and coordinates'!$C$3:$E$2960,3,FALSE),0)))*3959,0)</f>
        <v>#N/A</v>
      </c>
      <c r="L46" s="7"/>
      <c r="M46" s="7"/>
    </row>
    <row r="47" spans="1:13" ht="15" thickBot="1">
      <c r="D47" s="9">
        <v>31</v>
      </c>
      <c r="E47" s="231"/>
      <c r="F47" s="233" t="str">
        <f>IFERROR(VLOOKUP(E47,'i. iata codes and coordinates'!$C$3:$J$2960,4,FALSE)," ")</f>
        <v xml:space="preserve"> </v>
      </c>
      <c r="G47" s="231"/>
      <c r="H47" s="233" t="str">
        <f>IFERROR(VLOOKUP(G47,'i. iata codes and coordinates'!$C$3:$J$2960,4,FALSE)," ")</f>
        <v xml:space="preserve"> </v>
      </c>
      <c r="I47" s="232" t="s">
        <v>369</v>
      </c>
      <c r="J47" s="7"/>
      <c r="K47" s="33" t="e">
        <f>IF(AND(E47&lt;&gt;"-",G47&lt;&gt;"-"),ACOS(SIN(IF(E47&lt;&gt;"-",VLOOKUP(E47,'i. iata codes and coordinates'!$C$3:$E$2960,2,FALSE),0))*SIN(IF(G47&lt;&gt;"-",VLOOKUP(G47,'i. iata codes and coordinates'!$C$3:$E$2960,2,FALSE),0))+COS(IF(E47&lt;&gt;"-",VLOOKUP(E47,'i. iata codes and coordinates'!$C$3:$E$2960,2,FALSE),0))*COS(IF(G47&lt;&gt;"-",VLOOKUP(G47,'i. iata codes and coordinates'!$C$3:$E$2960,2,FALSE),0))*COS(IF(G47&lt;&gt;"-",VLOOKUP(G47,'i. iata codes and coordinates'!$C$3:$E$2960,3,FALSE),0)-IF(E47&lt;&gt;"-",VLOOKUP(E47,'i. iata codes and coordinates'!$C$3:$E$2960,3,FALSE),0)))*3959,0)</f>
        <v>#N/A</v>
      </c>
      <c r="L47" s="7"/>
      <c r="M47" s="7"/>
    </row>
    <row r="48" spans="1:13" ht="15" thickBot="1">
      <c r="D48" s="9">
        <v>32</v>
      </c>
      <c r="E48" s="231"/>
      <c r="F48" s="233" t="str">
        <f>IFERROR(VLOOKUP(E48,'i. iata codes and coordinates'!$C$3:$J$2960,4,FALSE)," ")</f>
        <v xml:space="preserve"> </v>
      </c>
      <c r="G48" s="231"/>
      <c r="H48" s="233" t="str">
        <f>IFERROR(VLOOKUP(G48,'i. iata codes and coordinates'!$C$3:$J$2960,4,FALSE)," ")</f>
        <v xml:space="preserve"> </v>
      </c>
      <c r="I48" s="232" t="s">
        <v>369</v>
      </c>
      <c r="J48" s="7"/>
      <c r="K48" s="33" t="e">
        <f>IF(AND(E48&lt;&gt;"-",G48&lt;&gt;"-"),ACOS(SIN(IF(E48&lt;&gt;"-",VLOOKUP(E48,'i. iata codes and coordinates'!$C$3:$E$2960,2,FALSE),0))*SIN(IF(G48&lt;&gt;"-",VLOOKUP(G48,'i. iata codes and coordinates'!$C$3:$E$2960,2,FALSE),0))+COS(IF(E48&lt;&gt;"-",VLOOKUP(E48,'i. iata codes and coordinates'!$C$3:$E$2960,2,FALSE),0))*COS(IF(G48&lt;&gt;"-",VLOOKUP(G48,'i. iata codes and coordinates'!$C$3:$E$2960,2,FALSE),0))*COS(IF(G48&lt;&gt;"-",VLOOKUP(G48,'i. iata codes and coordinates'!$C$3:$E$2960,3,FALSE),0)-IF(E48&lt;&gt;"-",VLOOKUP(E48,'i. iata codes and coordinates'!$C$3:$E$2960,3,FALSE),0)))*3959,0)</f>
        <v>#N/A</v>
      </c>
      <c r="L48" s="7"/>
      <c r="M48" s="7"/>
    </row>
    <row r="49" spans="4:13" ht="15" thickBot="1">
      <c r="D49" s="9">
        <v>33</v>
      </c>
      <c r="E49" s="231"/>
      <c r="F49" s="233" t="str">
        <f>IFERROR(VLOOKUP(E49,'i. iata codes and coordinates'!$C$3:$J$2960,4,FALSE)," ")</f>
        <v xml:space="preserve"> </v>
      </c>
      <c r="G49" s="231"/>
      <c r="H49" s="233" t="str">
        <f>IFERROR(VLOOKUP(G49,'i. iata codes and coordinates'!$C$3:$J$2960,4,FALSE)," ")</f>
        <v xml:space="preserve"> </v>
      </c>
      <c r="I49" s="232" t="s">
        <v>369</v>
      </c>
      <c r="J49" s="7"/>
      <c r="K49" s="33" t="e">
        <f>IF(AND(E49&lt;&gt;"-",G49&lt;&gt;"-"),ACOS(SIN(IF(E49&lt;&gt;"-",VLOOKUP(E49,'i. iata codes and coordinates'!$C$3:$E$2960,2,FALSE),0))*SIN(IF(G49&lt;&gt;"-",VLOOKUP(G49,'i. iata codes and coordinates'!$C$3:$E$2960,2,FALSE),0))+COS(IF(E49&lt;&gt;"-",VLOOKUP(E49,'i. iata codes and coordinates'!$C$3:$E$2960,2,FALSE),0))*COS(IF(G49&lt;&gt;"-",VLOOKUP(G49,'i. iata codes and coordinates'!$C$3:$E$2960,2,FALSE),0))*COS(IF(G49&lt;&gt;"-",VLOOKUP(G49,'i. iata codes and coordinates'!$C$3:$E$2960,3,FALSE),0)-IF(E49&lt;&gt;"-",VLOOKUP(E49,'i. iata codes and coordinates'!$C$3:$E$2960,3,FALSE),0)))*3959,0)</f>
        <v>#N/A</v>
      </c>
      <c r="L49" s="7"/>
      <c r="M49" s="7"/>
    </row>
    <row r="50" spans="4:13" ht="15" thickBot="1">
      <c r="D50" s="9">
        <v>34</v>
      </c>
      <c r="E50" s="231"/>
      <c r="F50" s="233" t="str">
        <f>IFERROR(VLOOKUP(E50,'i. iata codes and coordinates'!$C$3:$J$2960,4,FALSE)," ")</f>
        <v xml:space="preserve"> </v>
      </c>
      <c r="G50" s="231"/>
      <c r="H50" s="233" t="str">
        <f>IFERROR(VLOOKUP(G50,'i. iata codes and coordinates'!$C$3:$J$2960,4,FALSE)," ")</f>
        <v xml:space="preserve"> </v>
      </c>
      <c r="I50" s="232" t="s">
        <v>369</v>
      </c>
      <c r="J50" s="7"/>
      <c r="K50" s="33" t="e">
        <f>IF(AND(E50&lt;&gt;"-",G50&lt;&gt;"-"),ACOS(SIN(IF(E50&lt;&gt;"-",VLOOKUP(E50,'i. iata codes and coordinates'!$C$3:$E$2960,2,FALSE),0))*SIN(IF(G50&lt;&gt;"-",VLOOKUP(G50,'i. iata codes and coordinates'!$C$3:$E$2960,2,FALSE),0))+COS(IF(E50&lt;&gt;"-",VLOOKUP(E50,'i. iata codes and coordinates'!$C$3:$E$2960,2,FALSE),0))*COS(IF(G50&lt;&gt;"-",VLOOKUP(G50,'i. iata codes and coordinates'!$C$3:$E$2960,2,FALSE),0))*COS(IF(G50&lt;&gt;"-",VLOOKUP(G50,'i. iata codes and coordinates'!$C$3:$E$2960,3,FALSE),0)-IF(E50&lt;&gt;"-",VLOOKUP(E50,'i. iata codes and coordinates'!$C$3:$E$2960,3,FALSE),0)))*3959,0)</f>
        <v>#N/A</v>
      </c>
      <c r="L50" s="7"/>
      <c r="M50" s="7"/>
    </row>
    <row r="51" spans="4:13" ht="15" thickBot="1">
      <c r="D51" s="9">
        <v>35</v>
      </c>
      <c r="E51" s="231"/>
      <c r="F51" s="233" t="str">
        <f>IFERROR(VLOOKUP(E51,'i. iata codes and coordinates'!$C$3:$J$2960,4,FALSE)," ")</f>
        <v xml:space="preserve"> </v>
      </c>
      <c r="G51" s="231"/>
      <c r="H51" s="233" t="str">
        <f>IFERROR(VLOOKUP(G51,'i. iata codes and coordinates'!$C$3:$J$2960,4,FALSE)," ")</f>
        <v xml:space="preserve"> </v>
      </c>
      <c r="I51" s="232" t="s">
        <v>369</v>
      </c>
      <c r="J51" s="7"/>
      <c r="K51" s="33" t="e">
        <f>IF(AND(E51&lt;&gt;"-",G51&lt;&gt;"-"),ACOS(SIN(IF(E51&lt;&gt;"-",VLOOKUP(E51,'i. iata codes and coordinates'!$C$3:$E$2960,2,FALSE),0))*SIN(IF(G51&lt;&gt;"-",VLOOKUP(G51,'i. iata codes and coordinates'!$C$3:$E$2960,2,FALSE),0))+COS(IF(E51&lt;&gt;"-",VLOOKUP(E51,'i. iata codes and coordinates'!$C$3:$E$2960,2,FALSE),0))*COS(IF(G51&lt;&gt;"-",VLOOKUP(G51,'i. iata codes and coordinates'!$C$3:$E$2960,2,FALSE),0))*COS(IF(G51&lt;&gt;"-",VLOOKUP(G51,'i. iata codes and coordinates'!$C$3:$E$2960,3,FALSE),0)-IF(E51&lt;&gt;"-",VLOOKUP(E51,'i. iata codes and coordinates'!$C$3:$E$2960,3,FALSE),0)))*3959,0)</f>
        <v>#N/A</v>
      </c>
      <c r="L51" s="7"/>
      <c r="M51" s="7"/>
    </row>
    <row r="52" spans="4:13" ht="15" thickBot="1">
      <c r="D52" s="9">
        <v>36</v>
      </c>
      <c r="E52" s="231"/>
      <c r="F52" s="233" t="str">
        <f>IFERROR(VLOOKUP(E52,'i. iata codes and coordinates'!$C$3:$J$2960,4,FALSE)," ")</f>
        <v xml:space="preserve"> </v>
      </c>
      <c r="G52" s="231"/>
      <c r="H52" s="233" t="str">
        <f>IFERROR(VLOOKUP(G52,'i. iata codes and coordinates'!$C$3:$J$2960,4,FALSE)," ")</f>
        <v xml:space="preserve"> </v>
      </c>
      <c r="I52" s="232" t="s">
        <v>369</v>
      </c>
      <c r="J52" s="7"/>
      <c r="K52" s="33" t="e">
        <f>IF(AND(E52&lt;&gt;"-",G52&lt;&gt;"-"),ACOS(SIN(IF(E52&lt;&gt;"-",VLOOKUP(E52,'i. iata codes and coordinates'!$C$3:$E$2960,2,FALSE),0))*SIN(IF(G52&lt;&gt;"-",VLOOKUP(G52,'i. iata codes and coordinates'!$C$3:$E$2960,2,FALSE),0))+COS(IF(E52&lt;&gt;"-",VLOOKUP(E52,'i. iata codes and coordinates'!$C$3:$E$2960,2,FALSE),0))*COS(IF(G52&lt;&gt;"-",VLOOKUP(G52,'i. iata codes and coordinates'!$C$3:$E$2960,2,FALSE),0))*COS(IF(G52&lt;&gt;"-",VLOOKUP(G52,'i. iata codes and coordinates'!$C$3:$E$2960,3,FALSE),0)-IF(E52&lt;&gt;"-",VLOOKUP(E52,'i. iata codes and coordinates'!$C$3:$E$2960,3,FALSE),0)))*3959,0)</f>
        <v>#N/A</v>
      </c>
      <c r="L52" s="7"/>
      <c r="M52" s="7"/>
    </row>
    <row r="53" spans="4:13" ht="15" thickBot="1">
      <c r="D53" s="9">
        <v>37</v>
      </c>
      <c r="E53" s="231"/>
      <c r="F53" s="233" t="str">
        <f>IFERROR(VLOOKUP(E53,'i. iata codes and coordinates'!$C$3:$J$2960,4,FALSE)," ")</f>
        <v xml:space="preserve"> </v>
      </c>
      <c r="G53" s="231"/>
      <c r="H53" s="233" t="str">
        <f>IFERROR(VLOOKUP(G53,'i. iata codes and coordinates'!$C$3:$J$2960,4,FALSE)," ")</f>
        <v xml:space="preserve"> </v>
      </c>
      <c r="I53" s="232" t="s">
        <v>369</v>
      </c>
      <c r="J53" s="7"/>
      <c r="K53" s="33" t="e">
        <f>IF(AND(E53&lt;&gt;"-",G53&lt;&gt;"-"),ACOS(SIN(IF(E53&lt;&gt;"-",VLOOKUP(E53,'i. iata codes and coordinates'!$C$3:$E$2960,2,FALSE),0))*SIN(IF(G53&lt;&gt;"-",VLOOKUP(G53,'i. iata codes and coordinates'!$C$3:$E$2960,2,FALSE),0))+COS(IF(E53&lt;&gt;"-",VLOOKUP(E53,'i. iata codes and coordinates'!$C$3:$E$2960,2,FALSE),0))*COS(IF(G53&lt;&gt;"-",VLOOKUP(G53,'i. iata codes and coordinates'!$C$3:$E$2960,2,FALSE),0))*COS(IF(G53&lt;&gt;"-",VLOOKUP(G53,'i. iata codes and coordinates'!$C$3:$E$2960,3,FALSE),0)-IF(E53&lt;&gt;"-",VLOOKUP(E53,'i. iata codes and coordinates'!$C$3:$E$2960,3,FALSE),0)))*3959,0)</f>
        <v>#N/A</v>
      </c>
      <c r="L53" s="7"/>
      <c r="M53" s="7"/>
    </row>
    <row r="54" spans="4:13" ht="15" thickBot="1">
      <c r="D54" s="9">
        <v>38</v>
      </c>
      <c r="E54" s="231"/>
      <c r="F54" s="233" t="str">
        <f>IFERROR(VLOOKUP(E54,'i. iata codes and coordinates'!$C$3:$J$2960,4,FALSE)," ")</f>
        <v xml:space="preserve"> </v>
      </c>
      <c r="G54" s="231"/>
      <c r="H54" s="233" t="str">
        <f>IFERROR(VLOOKUP(G54,'i. iata codes and coordinates'!$C$3:$J$2960,4,FALSE)," ")</f>
        <v xml:space="preserve"> </v>
      </c>
      <c r="I54" s="232" t="s">
        <v>369</v>
      </c>
      <c r="J54" s="7"/>
      <c r="K54" s="33" t="e">
        <f>IF(AND(E54&lt;&gt;"-",G54&lt;&gt;"-"),ACOS(SIN(IF(E54&lt;&gt;"-",VLOOKUP(E54,'i. iata codes and coordinates'!$C$3:$E$2960,2,FALSE),0))*SIN(IF(G54&lt;&gt;"-",VLOOKUP(G54,'i. iata codes and coordinates'!$C$3:$E$2960,2,FALSE),0))+COS(IF(E54&lt;&gt;"-",VLOOKUP(E54,'i. iata codes and coordinates'!$C$3:$E$2960,2,FALSE),0))*COS(IF(G54&lt;&gt;"-",VLOOKUP(G54,'i. iata codes and coordinates'!$C$3:$E$2960,2,FALSE),0))*COS(IF(G54&lt;&gt;"-",VLOOKUP(G54,'i. iata codes and coordinates'!$C$3:$E$2960,3,FALSE),0)-IF(E54&lt;&gt;"-",VLOOKUP(E54,'i. iata codes and coordinates'!$C$3:$E$2960,3,FALSE),0)))*3959,0)</f>
        <v>#N/A</v>
      </c>
      <c r="L54" s="7"/>
      <c r="M54" s="7"/>
    </row>
    <row r="55" spans="4:13" ht="15" thickBot="1">
      <c r="D55" s="9">
        <v>39</v>
      </c>
      <c r="E55" s="231"/>
      <c r="F55" s="233" t="str">
        <f>IFERROR(VLOOKUP(E55,'i. iata codes and coordinates'!$C$3:$J$2960,4,FALSE)," ")</f>
        <v xml:space="preserve"> </v>
      </c>
      <c r="G55" s="231"/>
      <c r="H55" s="233" t="str">
        <f>IFERROR(VLOOKUP(G55,'i. iata codes and coordinates'!$C$3:$J$2960,4,FALSE)," ")</f>
        <v xml:space="preserve"> </v>
      </c>
      <c r="I55" s="232" t="s">
        <v>369</v>
      </c>
      <c r="J55" s="7"/>
      <c r="K55" s="33" t="e">
        <f>IF(AND(E55&lt;&gt;"-",G55&lt;&gt;"-"),ACOS(SIN(IF(E55&lt;&gt;"-",VLOOKUP(E55,'i. iata codes and coordinates'!$C$3:$E$2960,2,FALSE),0))*SIN(IF(G55&lt;&gt;"-",VLOOKUP(G55,'i. iata codes and coordinates'!$C$3:$E$2960,2,FALSE),0))+COS(IF(E55&lt;&gt;"-",VLOOKUP(E55,'i. iata codes and coordinates'!$C$3:$E$2960,2,FALSE),0))*COS(IF(G55&lt;&gt;"-",VLOOKUP(G55,'i. iata codes and coordinates'!$C$3:$E$2960,2,FALSE),0))*COS(IF(G55&lt;&gt;"-",VLOOKUP(G55,'i. iata codes and coordinates'!$C$3:$E$2960,3,FALSE),0)-IF(E55&lt;&gt;"-",VLOOKUP(E55,'i. iata codes and coordinates'!$C$3:$E$2960,3,FALSE),0)))*3959,0)</f>
        <v>#N/A</v>
      </c>
      <c r="L55" s="7"/>
      <c r="M55" s="7"/>
    </row>
    <row r="56" spans="4:13" ht="15" thickBot="1">
      <c r="D56" s="9">
        <v>40</v>
      </c>
      <c r="E56" s="231"/>
      <c r="F56" s="233" t="str">
        <f>IFERROR(VLOOKUP(E56,'i. iata codes and coordinates'!$C$3:$J$2960,4,FALSE)," ")</f>
        <v xml:space="preserve"> </v>
      </c>
      <c r="G56" s="231"/>
      <c r="H56" s="233" t="str">
        <f>IFERROR(VLOOKUP(G56,'i. iata codes and coordinates'!$C$3:$J$2960,4,FALSE)," ")</f>
        <v xml:space="preserve"> </v>
      </c>
      <c r="I56" s="232" t="s">
        <v>369</v>
      </c>
      <c r="J56" s="7"/>
      <c r="K56" s="33" t="e">
        <f>IF(AND(E56&lt;&gt;"-",G56&lt;&gt;"-"),ACOS(SIN(IF(E56&lt;&gt;"-",VLOOKUP(E56,'i. iata codes and coordinates'!$C$3:$E$2960,2,FALSE),0))*SIN(IF(G56&lt;&gt;"-",VLOOKUP(G56,'i. iata codes and coordinates'!$C$3:$E$2960,2,FALSE),0))+COS(IF(E56&lt;&gt;"-",VLOOKUP(E56,'i. iata codes and coordinates'!$C$3:$E$2960,2,FALSE),0))*COS(IF(G56&lt;&gt;"-",VLOOKUP(G56,'i. iata codes and coordinates'!$C$3:$E$2960,2,FALSE),0))*COS(IF(G56&lt;&gt;"-",VLOOKUP(G56,'i. iata codes and coordinates'!$C$3:$E$2960,3,FALSE),0)-IF(E56&lt;&gt;"-",VLOOKUP(E56,'i. iata codes and coordinates'!$C$3:$E$2960,3,FALSE),0)))*3959,0)</f>
        <v>#N/A</v>
      </c>
      <c r="L56" s="7"/>
      <c r="M56" s="7"/>
    </row>
    <row r="57" spans="4:13" ht="15" thickBot="1">
      <c r="D57" s="9">
        <v>41</v>
      </c>
      <c r="E57" s="231"/>
      <c r="F57" s="233" t="str">
        <f>IFERROR(VLOOKUP(E57,'i. iata codes and coordinates'!$C$3:$J$2960,4,FALSE)," ")</f>
        <v xml:space="preserve"> </v>
      </c>
      <c r="G57" s="231"/>
      <c r="H57" s="233" t="str">
        <f>IFERROR(VLOOKUP(G57,'i. iata codes and coordinates'!$C$3:$J$2960,4,FALSE)," ")</f>
        <v xml:space="preserve"> </v>
      </c>
      <c r="I57" s="232" t="s">
        <v>369</v>
      </c>
      <c r="J57" s="7"/>
      <c r="K57" s="33" t="e">
        <f>IF(AND(E57&lt;&gt;"-",G57&lt;&gt;"-"),ACOS(SIN(IF(E57&lt;&gt;"-",VLOOKUP(E57,'i. iata codes and coordinates'!$C$3:$E$2960,2,FALSE),0))*SIN(IF(G57&lt;&gt;"-",VLOOKUP(G57,'i. iata codes and coordinates'!$C$3:$E$2960,2,FALSE),0))+COS(IF(E57&lt;&gt;"-",VLOOKUP(E57,'i. iata codes and coordinates'!$C$3:$E$2960,2,FALSE),0))*COS(IF(G57&lt;&gt;"-",VLOOKUP(G57,'i. iata codes and coordinates'!$C$3:$E$2960,2,FALSE),0))*COS(IF(G57&lt;&gt;"-",VLOOKUP(G57,'i. iata codes and coordinates'!$C$3:$E$2960,3,FALSE),0)-IF(E57&lt;&gt;"-",VLOOKUP(E57,'i. iata codes and coordinates'!$C$3:$E$2960,3,FALSE),0)))*3959,0)</f>
        <v>#N/A</v>
      </c>
      <c r="L57" s="7"/>
      <c r="M57" s="7"/>
    </row>
    <row r="58" spans="4:13" ht="15" thickBot="1">
      <c r="D58" s="9">
        <v>42</v>
      </c>
      <c r="E58" s="231"/>
      <c r="F58" s="233" t="str">
        <f>IFERROR(VLOOKUP(E58,'i. iata codes and coordinates'!$C$3:$J$2960,4,FALSE)," ")</f>
        <v xml:space="preserve"> </v>
      </c>
      <c r="G58" s="231"/>
      <c r="H58" s="233" t="str">
        <f>IFERROR(VLOOKUP(G58,'i. iata codes and coordinates'!$C$3:$J$2960,4,FALSE)," ")</f>
        <v xml:space="preserve"> </v>
      </c>
      <c r="I58" s="232" t="s">
        <v>369</v>
      </c>
      <c r="J58" s="7"/>
      <c r="K58" s="33" t="e">
        <f>IF(AND(E58&lt;&gt;"-",G58&lt;&gt;"-"),ACOS(SIN(IF(E58&lt;&gt;"-",VLOOKUP(E58,'i. iata codes and coordinates'!$C$3:$E$2960,2,FALSE),0))*SIN(IF(G58&lt;&gt;"-",VLOOKUP(G58,'i. iata codes and coordinates'!$C$3:$E$2960,2,FALSE),0))+COS(IF(E58&lt;&gt;"-",VLOOKUP(E58,'i. iata codes and coordinates'!$C$3:$E$2960,2,FALSE),0))*COS(IF(G58&lt;&gt;"-",VLOOKUP(G58,'i. iata codes and coordinates'!$C$3:$E$2960,2,FALSE),0))*COS(IF(G58&lt;&gt;"-",VLOOKUP(G58,'i. iata codes and coordinates'!$C$3:$E$2960,3,FALSE),0)-IF(E58&lt;&gt;"-",VLOOKUP(E58,'i. iata codes and coordinates'!$C$3:$E$2960,3,FALSE),0)))*3959,0)</f>
        <v>#N/A</v>
      </c>
      <c r="L58" s="7"/>
      <c r="M58" s="7"/>
    </row>
    <row r="59" spans="4:13" ht="15" thickBot="1">
      <c r="D59" s="9">
        <v>43</v>
      </c>
      <c r="E59" s="231"/>
      <c r="F59" s="233" t="str">
        <f>IFERROR(VLOOKUP(E59,'i. iata codes and coordinates'!$C$3:$J$2960,4,FALSE)," ")</f>
        <v xml:space="preserve"> </v>
      </c>
      <c r="G59" s="231"/>
      <c r="H59" s="233" t="str">
        <f>IFERROR(VLOOKUP(G59,'i. iata codes and coordinates'!$C$3:$J$2960,4,FALSE)," ")</f>
        <v xml:space="preserve"> </v>
      </c>
      <c r="I59" s="232" t="s">
        <v>369</v>
      </c>
      <c r="J59" s="7"/>
      <c r="K59" s="33" t="e">
        <f>IF(AND(E59&lt;&gt;"-",G59&lt;&gt;"-"),ACOS(SIN(IF(E59&lt;&gt;"-",VLOOKUP(E59,'i. iata codes and coordinates'!$C$3:$E$2960,2,FALSE),0))*SIN(IF(G59&lt;&gt;"-",VLOOKUP(G59,'i. iata codes and coordinates'!$C$3:$E$2960,2,FALSE),0))+COS(IF(E59&lt;&gt;"-",VLOOKUP(E59,'i. iata codes and coordinates'!$C$3:$E$2960,2,FALSE),0))*COS(IF(G59&lt;&gt;"-",VLOOKUP(G59,'i. iata codes and coordinates'!$C$3:$E$2960,2,FALSE),0))*COS(IF(G59&lt;&gt;"-",VLOOKUP(G59,'i. iata codes and coordinates'!$C$3:$E$2960,3,FALSE),0)-IF(E59&lt;&gt;"-",VLOOKUP(E59,'i. iata codes and coordinates'!$C$3:$E$2960,3,FALSE),0)))*3959,0)</f>
        <v>#N/A</v>
      </c>
      <c r="L59" s="7"/>
      <c r="M59" s="7"/>
    </row>
    <row r="60" spans="4:13" ht="15" thickBot="1">
      <c r="D60" s="9">
        <v>44</v>
      </c>
      <c r="E60" s="231"/>
      <c r="F60" s="233" t="str">
        <f>IFERROR(VLOOKUP(E60,'i. iata codes and coordinates'!$C$3:$J$2960,4,FALSE)," ")</f>
        <v xml:space="preserve"> </v>
      </c>
      <c r="G60" s="231"/>
      <c r="H60" s="233" t="str">
        <f>IFERROR(VLOOKUP(G60,'i. iata codes and coordinates'!$C$3:$J$2960,4,FALSE)," ")</f>
        <v xml:space="preserve"> </v>
      </c>
      <c r="I60" s="232" t="s">
        <v>369</v>
      </c>
      <c r="J60" s="7"/>
      <c r="K60" s="33" t="e">
        <f>IF(AND(E60&lt;&gt;"-",G60&lt;&gt;"-"),ACOS(SIN(IF(E60&lt;&gt;"-",VLOOKUP(E60,'i. iata codes and coordinates'!$C$3:$E$2960,2,FALSE),0))*SIN(IF(G60&lt;&gt;"-",VLOOKUP(G60,'i. iata codes and coordinates'!$C$3:$E$2960,2,FALSE),0))+COS(IF(E60&lt;&gt;"-",VLOOKUP(E60,'i. iata codes and coordinates'!$C$3:$E$2960,2,FALSE),0))*COS(IF(G60&lt;&gt;"-",VLOOKUP(G60,'i. iata codes and coordinates'!$C$3:$E$2960,2,FALSE),0))*COS(IF(G60&lt;&gt;"-",VLOOKUP(G60,'i. iata codes and coordinates'!$C$3:$E$2960,3,FALSE),0)-IF(E60&lt;&gt;"-",VLOOKUP(E60,'i. iata codes and coordinates'!$C$3:$E$2960,3,FALSE),0)))*3959,0)</f>
        <v>#N/A</v>
      </c>
      <c r="L60" s="7"/>
      <c r="M60" s="7"/>
    </row>
    <row r="61" spans="4:13" ht="15" thickBot="1">
      <c r="D61" s="9">
        <v>45</v>
      </c>
      <c r="E61" s="231"/>
      <c r="F61" s="233" t="str">
        <f>IFERROR(VLOOKUP(E61,'i. iata codes and coordinates'!$C$3:$J$2960,4,FALSE)," ")</f>
        <v xml:space="preserve"> </v>
      </c>
      <c r="G61" s="231"/>
      <c r="H61" s="233" t="str">
        <f>IFERROR(VLOOKUP(G61,'i. iata codes and coordinates'!$C$3:$J$2960,4,FALSE)," ")</f>
        <v xml:space="preserve"> </v>
      </c>
      <c r="I61" s="232" t="s">
        <v>369</v>
      </c>
      <c r="J61" s="7"/>
      <c r="K61" s="33" t="e">
        <f>IF(AND(E61&lt;&gt;"-",G61&lt;&gt;"-"),ACOS(SIN(IF(E61&lt;&gt;"-",VLOOKUP(E61,'i. iata codes and coordinates'!$C$3:$E$2960,2,FALSE),0))*SIN(IF(G61&lt;&gt;"-",VLOOKUP(G61,'i. iata codes and coordinates'!$C$3:$E$2960,2,FALSE),0))+COS(IF(E61&lt;&gt;"-",VLOOKUP(E61,'i. iata codes and coordinates'!$C$3:$E$2960,2,FALSE),0))*COS(IF(G61&lt;&gt;"-",VLOOKUP(G61,'i. iata codes and coordinates'!$C$3:$E$2960,2,FALSE),0))*COS(IF(G61&lt;&gt;"-",VLOOKUP(G61,'i. iata codes and coordinates'!$C$3:$E$2960,3,FALSE),0)-IF(E61&lt;&gt;"-",VLOOKUP(E61,'i. iata codes and coordinates'!$C$3:$E$2960,3,FALSE),0)))*3959,0)</f>
        <v>#N/A</v>
      </c>
      <c r="L61" s="7"/>
      <c r="M61" s="7"/>
    </row>
    <row r="62" spans="4:13" ht="15" thickBot="1">
      <c r="D62" s="9">
        <v>46</v>
      </c>
      <c r="E62" s="231"/>
      <c r="F62" s="233" t="str">
        <f>IFERROR(VLOOKUP(E62,'i. iata codes and coordinates'!$C$3:$J$2960,4,FALSE)," ")</f>
        <v xml:space="preserve"> </v>
      </c>
      <c r="G62" s="231"/>
      <c r="H62" s="233" t="str">
        <f>IFERROR(VLOOKUP(G62,'i. iata codes and coordinates'!$C$3:$J$2960,4,FALSE)," ")</f>
        <v xml:space="preserve"> </v>
      </c>
      <c r="I62" s="232" t="s">
        <v>369</v>
      </c>
      <c r="J62" s="7"/>
      <c r="K62" s="33" t="e">
        <f>IF(AND(E62&lt;&gt;"-",G62&lt;&gt;"-"),ACOS(SIN(IF(E62&lt;&gt;"-",VLOOKUP(E62,'i. iata codes and coordinates'!$C$3:$E$2960,2,FALSE),0))*SIN(IF(G62&lt;&gt;"-",VLOOKUP(G62,'i. iata codes and coordinates'!$C$3:$E$2960,2,FALSE),0))+COS(IF(E62&lt;&gt;"-",VLOOKUP(E62,'i. iata codes and coordinates'!$C$3:$E$2960,2,FALSE),0))*COS(IF(G62&lt;&gt;"-",VLOOKUP(G62,'i. iata codes and coordinates'!$C$3:$E$2960,2,FALSE),0))*COS(IF(G62&lt;&gt;"-",VLOOKUP(G62,'i. iata codes and coordinates'!$C$3:$E$2960,3,FALSE),0)-IF(E62&lt;&gt;"-",VLOOKUP(E62,'i. iata codes and coordinates'!$C$3:$E$2960,3,FALSE),0)))*3959,0)</f>
        <v>#N/A</v>
      </c>
      <c r="L62" s="7"/>
      <c r="M62" s="7"/>
    </row>
    <row r="63" spans="4:13" ht="15" thickBot="1">
      <c r="D63" s="9">
        <v>47</v>
      </c>
      <c r="E63" s="231"/>
      <c r="F63" s="233" t="str">
        <f>IFERROR(VLOOKUP(E63,'i. iata codes and coordinates'!$C$3:$J$2960,4,FALSE)," ")</f>
        <v xml:space="preserve"> </v>
      </c>
      <c r="G63" s="231"/>
      <c r="H63" s="233" t="str">
        <f>IFERROR(VLOOKUP(G63,'i. iata codes and coordinates'!$C$3:$J$2960,4,FALSE)," ")</f>
        <v xml:space="preserve"> </v>
      </c>
      <c r="I63" s="232" t="s">
        <v>369</v>
      </c>
      <c r="J63" s="7"/>
      <c r="K63" s="33" t="e">
        <f>IF(AND(E63&lt;&gt;"-",G63&lt;&gt;"-"),ACOS(SIN(IF(E63&lt;&gt;"-",VLOOKUP(E63,'i. iata codes and coordinates'!$C$3:$E$2960,2,FALSE),0))*SIN(IF(G63&lt;&gt;"-",VLOOKUP(G63,'i. iata codes and coordinates'!$C$3:$E$2960,2,FALSE),0))+COS(IF(E63&lt;&gt;"-",VLOOKUP(E63,'i. iata codes and coordinates'!$C$3:$E$2960,2,FALSE),0))*COS(IF(G63&lt;&gt;"-",VLOOKUP(G63,'i. iata codes and coordinates'!$C$3:$E$2960,2,FALSE),0))*COS(IF(G63&lt;&gt;"-",VLOOKUP(G63,'i. iata codes and coordinates'!$C$3:$E$2960,3,FALSE),0)-IF(E63&lt;&gt;"-",VLOOKUP(E63,'i. iata codes and coordinates'!$C$3:$E$2960,3,FALSE),0)))*3959,0)</f>
        <v>#N/A</v>
      </c>
      <c r="L63" s="7"/>
      <c r="M63" s="7"/>
    </row>
    <row r="64" spans="4:13" ht="15" thickBot="1">
      <c r="D64" s="9">
        <v>48</v>
      </c>
      <c r="E64" s="231"/>
      <c r="F64" s="233" t="str">
        <f>IFERROR(VLOOKUP(E64,'i. iata codes and coordinates'!$C$3:$J$2960,4,FALSE)," ")</f>
        <v xml:space="preserve"> </v>
      </c>
      <c r="G64" s="231"/>
      <c r="H64" s="233" t="str">
        <f>IFERROR(VLOOKUP(G64,'i. iata codes and coordinates'!$C$3:$J$2960,4,FALSE)," ")</f>
        <v xml:space="preserve"> </v>
      </c>
      <c r="I64" s="232" t="s">
        <v>369</v>
      </c>
      <c r="J64" s="7"/>
      <c r="K64" s="33" t="e">
        <f>IF(AND(E64&lt;&gt;"-",G64&lt;&gt;"-"),ACOS(SIN(IF(E64&lt;&gt;"-",VLOOKUP(E64,'i. iata codes and coordinates'!$C$3:$E$2960,2,FALSE),0))*SIN(IF(G64&lt;&gt;"-",VLOOKUP(G64,'i. iata codes and coordinates'!$C$3:$E$2960,2,FALSE),0))+COS(IF(E64&lt;&gt;"-",VLOOKUP(E64,'i. iata codes and coordinates'!$C$3:$E$2960,2,FALSE),0))*COS(IF(G64&lt;&gt;"-",VLOOKUP(G64,'i. iata codes and coordinates'!$C$3:$E$2960,2,FALSE),0))*COS(IF(G64&lt;&gt;"-",VLOOKUP(G64,'i. iata codes and coordinates'!$C$3:$E$2960,3,FALSE),0)-IF(E64&lt;&gt;"-",VLOOKUP(E64,'i. iata codes and coordinates'!$C$3:$E$2960,3,FALSE),0)))*3959,0)</f>
        <v>#N/A</v>
      </c>
      <c r="L64" s="7"/>
      <c r="M64" s="7"/>
    </row>
    <row r="65" spans="4:13" ht="15" thickBot="1">
      <c r="D65" s="9">
        <v>49</v>
      </c>
      <c r="E65" s="231"/>
      <c r="F65" s="233" t="str">
        <f>IFERROR(VLOOKUP(E65,'i. iata codes and coordinates'!$C$3:$J$2960,4,FALSE)," ")</f>
        <v xml:space="preserve"> </v>
      </c>
      <c r="G65" s="231"/>
      <c r="H65" s="233" t="str">
        <f>IFERROR(VLOOKUP(G65,'i. iata codes and coordinates'!$C$3:$J$2960,4,FALSE)," ")</f>
        <v xml:space="preserve"> </v>
      </c>
      <c r="I65" s="232" t="s">
        <v>369</v>
      </c>
      <c r="J65" s="7"/>
      <c r="K65" s="33" t="e">
        <f>IF(AND(E65&lt;&gt;"-",G65&lt;&gt;"-"),ACOS(SIN(IF(E65&lt;&gt;"-",VLOOKUP(E65,'i. iata codes and coordinates'!$C$3:$E$2960,2,FALSE),0))*SIN(IF(G65&lt;&gt;"-",VLOOKUP(G65,'i. iata codes and coordinates'!$C$3:$E$2960,2,FALSE),0))+COS(IF(E65&lt;&gt;"-",VLOOKUP(E65,'i. iata codes and coordinates'!$C$3:$E$2960,2,FALSE),0))*COS(IF(G65&lt;&gt;"-",VLOOKUP(G65,'i. iata codes and coordinates'!$C$3:$E$2960,2,FALSE),0))*COS(IF(G65&lt;&gt;"-",VLOOKUP(G65,'i. iata codes and coordinates'!$C$3:$E$2960,3,FALSE),0)-IF(E65&lt;&gt;"-",VLOOKUP(E65,'i. iata codes and coordinates'!$C$3:$E$2960,3,FALSE),0)))*3959,0)</f>
        <v>#N/A</v>
      </c>
      <c r="L65" s="7"/>
      <c r="M65" s="7"/>
    </row>
    <row r="66" spans="4:13" ht="15" thickBot="1">
      <c r="D66" s="9">
        <v>50</v>
      </c>
      <c r="E66" s="231"/>
      <c r="F66" s="233" t="str">
        <f>IFERROR(VLOOKUP(E66,'i. iata codes and coordinates'!$C$3:$J$2960,4,FALSE)," ")</f>
        <v xml:space="preserve"> </v>
      </c>
      <c r="G66" s="231"/>
      <c r="H66" s="233" t="str">
        <f>IFERROR(VLOOKUP(G66,'i. iata codes and coordinates'!$C$3:$J$2960,4,FALSE)," ")</f>
        <v xml:space="preserve"> </v>
      </c>
      <c r="I66" s="232" t="s">
        <v>369</v>
      </c>
      <c r="J66" s="7"/>
      <c r="K66" s="33" t="e">
        <f>IF(AND(E66&lt;&gt;"-",G66&lt;&gt;"-"),ACOS(SIN(IF(E66&lt;&gt;"-",VLOOKUP(E66,'i. iata codes and coordinates'!$C$3:$E$2960,2,FALSE),0))*SIN(IF(G66&lt;&gt;"-",VLOOKUP(G66,'i. iata codes and coordinates'!$C$3:$E$2960,2,FALSE),0))+COS(IF(E66&lt;&gt;"-",VLOOKUP(E66,'i. iata codes and coordinates'!$C$3:$E$2960,2,FALSE),0))*COS(IF(G66&lt;&gt;"-",VLOOKUP(G66,'i. iata codes and coordinates'!$C$3:$E$2960,2,FALSE),0))*COS(IF(G66&lt;&gt;"-",VLOOKUP(G66,'i. iata codes and coordinates'!$C$3:$E$2960,3,FALSE),0)-IF(E66&lt;&gt;"-",VLOOKUP(E66,'i. iata codes and coordinates'!$C$3:$E$2960,3,FALSE),0)))*3959,0)</f>
        <v>#N/A</v>
      </c>
      <c r="L66" s="7"/>
      <c r="M66" s="7"/>
    </row>
    <row r="67" spans="4:13" ht="15" thickBot="1">
      <c r="D67" s="9">
        <v>51</v>
      </c>
      <c r="E67" s="231"/>
      <c r="F67" s="233" t="str">
        <f>IFERROR(VLOOKUP(E67,'i. iata codes and coordinates'!$C$3:$J$2960,4,FALSE)," ")</f>
        <v xml:space="preserve"> </v>
      </c>
      <c r="G67" s="231"/>
      <c r="H67" s="233" t="str">
        <f>IFERROR(VLOOKUP(G67,'i. iata codes and coordinates'!$C$3:$J$2960,4,FALSE)," ")</f>
        <v xml:space="preserve"> </v>
      </c>
      <c r="I67" s="232" t="s">
        <v>369</v>
      </c>
      <c r="J67" s="7"/>
      <c r="K67" s="33" t="e">
        <f>IF(AND(E67&lt;&gt;"-",G67&lt;&gt;"-"),ACOS(SIN(IF(E67&lt;&gt;"-",VLOOKUP(E67,'i. iata codes and coordinates'!$C$3:$E$2960,2,FALSE),0))*SIN(IF(G67&lt;&gt;"-",VLOOKUP(G67,'i. iata codes and coordinates'!$C$3:$E$2960,2,FALSE),0))+COS(IF(E67&lt;&gt;"-",VLOOKUP(E67,'i. iata codes and coordinates'!$C$3:$E$2960,2,FALSE),0))*COS(IF(G67&lt;&gt;"-",VLOOKUP(G67,'i. iata codes and coordinates'!$C$3:$E$2960,2,FALSE),0))*COS(IF(G67&lt;&gt;"-",VLOOKUP(G67,'i. iata codes and coordinates'!$C$3:$E$2960,3,FALSE),0)-IF(E67&lt;&gt;"-",VLOOKUP(E67,'i. iata codes and coordinates'!$C$3:$E$2960,3,FALSE),0)))*3959,0)</f>
        <v>#N/A</v>
      </c>
      <c r="L67" s="7"/>
      <c r="M67" s="7"/>
    </row>
    <row r="68" spans="4:13" ht="15" thickBot="1">
      <c r="D68" s="9">
        <v>52</v>
      </c>
      <c r="E68" s="231"/>
      <c r="F68" s="233" t="str">
        <f>IFERROR(VLOOKUP(E68,'i. iata codes and coordinates'!$C$3:$J$2960,4,FALSE)," ")</f>
        <v xml:space="preserve"> </v>
      </c>
      <c r="G68" s="231"/>
      <c r="H68" s="233" t="str">
        <f>IFERROR(VLOOKUP(G68,'i. iata codes and coordinates'!$C$3:$J$2960,4,FALSE)," ")</f>
        <v xml:space="preserve"> </v>
      </c>
      <c r="I68" s="232" t="s">
        <v>369</v>
      </c>
      <c r="J68" s="7"/>
      <c r="K68" s="33" t="e">
        <f>IF(AND(E68&lt;&gt;"-",G68&lt;&gt;"-"),ACOS(SIN(IF(E68&lt;&gt;"-",VLOOKUP(E68,'i. iata codes and coordinates'!$C$3:$E$2960,2,FALSE),0))*SIN(IF(G68&lt;&gt;"-",VLOOKUP(G68,'i. iata codes and coordinates'!$C$3:$E$2960,2,FALSE),0))+COS(IF(E68&lt;&gt;"-",VLOOKUP(E68,'i. iata codes and coordinates'!$C$3:$E$2960,2,FALSE),0))*COS(IF(G68&lt;&gt;"-",VLOOKUP(G68,'i. iata codes and coordinates'!$C$3:$E$2960,2,FALSE),0))*COS(IF(G68&lt;&gt;"-",VLOOKUP(G68,'i. iata codes and coordinates'!$C$3:$E$2960,3,FALSE),0)-IF(E68&lt;&gt;"-",VLOOKUP(E68,'i. iata codes and coordinates'!$C$3:$E$2960,3,FALSE),0)))*3959,0)</f>
        <v>#N/A</v>
      </c>
      <c r="L68" s="7"/>
      <c r="M68" s="7"/>
    </row>
    <row r="69" spans="4:13" ht="15" thickBot="1">
      <c r="D69" s="9">
        <v>53</v>
      </c>
      <c r="E69" s="231"/>
      <c r="F69" s="233" t="str">
        <f>IFERROR(VLOOKUP(E69,'i. iata codes and coordinates'!$C$3:$J$2960,4,FALSE)," ")</f>
        <v xml:space="preserve"> </v>
      </c>
      <c r="G69" s="231"/>
      <c r="H69" s="233" t="str">
        <f>IFERROR(VLOOKUP(G69,'i. iata codes and coordinates'!$C$3:$J$2960,4,FALSE)," ")</f>
        <v xml:space="preserve"> </v>
      </c>
      <c r="I69" s="232" t="s">
        <v>369</v>
      </c>
      <c r="J69" s="7"/>
      <c r="K69" s="33" t="e">
        <f>IF(AND(E69&lt;&gt;"-",G69&lt;&gt;"-"),ACOS(SIN(IF(E69&lt;&gt;"-",VLOOKUP(E69,'i. iata codes and coordinates'!$C$3:$E$2960,2,FALSE),0))*SIN(IF(G69&lt;&gt;"-",VLOOKUP(G69,'i. iata codes and coordinates'!$C$3:$E$2960,2,FALSE),0))+COS(IF(E69&lt;&gt;"-",VLOOKUP(E69,'i. iata codes and coordinates'!$C$3:$E$2960,2,FALSE),0))*COS(IF(G69&lt;&gt;"-",VLOOKUP(G69,'i. iata codes and coordinates'!$C$3:$E$2960,2,FALSE),0))*COS(IF(G69&lt;&gt;"-",VLOOKUP(G69,'i. iata codes and coordinates'!$C$3:$E$2960,3,FALSE),0)-IF(E69&lt;&gt;"-",VLOOKUP(E69,'i. iata codes and coordinates'!$C$3:$E$2960,3,FALSE),0)))*3959,0)</f>
        <v>#N/A</v>
      </c>
      <c r="L69" s="7"/>
      <c r="M69" s="7"/>
    </row>
    <row r="70" spans="4:13" ht="15" thickBot="1">
      <c r="D70" s="9">
        <v>54</v>
      </c>
      <c r="E70" s="231"/>
      <c r="F70" s="233" t="str">
        <f>IFERROR(VLOOKUP(E70,'i. iata codes and coordinates'!$C$3:$J$2960,4,FALSE)," ")</f>
        <v xml:space="preserve"> </v>
      </c>
      <c r="G70" s="231"/>
      <c r="H70" s="233" t="str">
        <f>IFERROR(VLOOKUP(G70,'i. iata codes and coordinates'!$C$3:$J$2960,4,FALSE)," ")</f>
        <v xml:space="preserve"> </v>
      </c>
      <c r="I70" s="232" t="s">
        <v>369</v>
      </c>
      <c r="J70" s="7"/>
      <c r="K70" s="33" t="e">
        <f>IF(AND(E70&lt;&gt;"-",G70&lt;&gt;"-"),ACOS(SIN(IF(E70&lt;&gt;"-",VLOOKUP(E70,'i. iata codes and coordinates'!$C$3:$E$2960,2,FALSE),0))*SIN(IF(G70&lt;&gt;"-",VLOOKUP(G70,'i. iata codes and coordinates'!$C$3:$E$2960,2,FALSE),0))+COS(IF(E70&lt;&gt;"-",VLOOKUP(E70,'i. iata codes and coordinates'!$C$3:$E$2960,2,FALSE),0))*COS(IF(G70&lt;&gt;"-",VLOOKUP(G70,'i. iata codes and coordinates'!$C$3:$E$2960,2,FALSE),0))*COS(IF(G70&lt;&gt;"-",VLOOKUP(G70,'i. iata codes and coordinates'!$C$3:$E$2960,3,FALSE),0)-IF(E70&lt;&gt;"-",VLOOKUP(E70,'i. iata codes and coordinates'!$C$3:$E$2960,3,FALSE),0)))*3959,0)</f>
        <v>#N/A</v>
      </c>
      <c r="L70" s="7"/>
      <c r="M70" s="7"/>
    </row>
    <row r="71" spans="4:13" ht="15" thickBot="1">
      <c r="D71" s="9">
        <v>55</v>
      </c>
      <c r="E71" s="231"/>
      <c r="F71" s="233" t="str">
        <f>IFERROR(VLOOKUP(E71,'i. iata codes and coordinates'!$C$3:$J$2960,4,FALSE)," ")</f>
        <v xml:space="preserve"> </v>
      </c>
      <c r="G71" s="231"/>
      <c r="H71" s="233" t="str">
        <f>IFERROR(VLOOKUP(G71,'i. iata codes and coordinates'!$C$3:$J$2960,4,FALSE)," ")</f>
        <v xml:space="preserve"> </v>
      </c>
      <c r="I71" s="232" t="s">
        <v>369</v>
      </c>
      <c r="J71" s="7"/>
      <c r="K71" s="33" t="e">
        <f>IF(AND(E71&lt;&gt;"-",G71&lt;&gt;"-"),ACOS(SIN(IF(E71&lt;&gt;"-",VLOOKUP(E71,'i. iata codes and coordinates'!$C$3:$E$2960,2,FALSE),0))*SIN(IF(G71&lt;&gt;"-",VLOOKUP(G71,'i. iata codes and coordinates'!$C$3:$E$2960,2,FALSE),0))+COS(IF(E71&lt;&gt;"-",VLOOKUP(E71,'i. iata codes and coordinates'!$C$3:$E$2960,2,FALSE),0))*COS(IF(G71&lt;&gt;"-",VLOOKUP(G71,'i. iata codes and coordinates'!$C$3:$E$2960,2,FALSE),0))*COS(IF(G71&lt;&gt;"-",VLOOKUP(G71,'i. iata codes and coordinates'!$C$3:$E$2960,3,FALSE),0)-IF(E71&lt;&gt;"-",VLOOKUP(E71,'i. iata codes and coordinates'!$C$3:$E$2960,3,FALSE),0)))*3959,0)</f>
        <v>#N/A</v>
      </c>
      <c r="L71" s="7"/>
      <c r="M71" s="7"/>
    </row>
    <row r="72" spans="4:13" ht="15" thickBot="1">
      <c r="D72" s="9">
        <v>56</v>
      </c>
      <c r="E72" s="231"/>
      <c r="F72" s="233" t="str">
        <f>IFERROR(VLOOKUP(E72,'i. iata codes and coordinates'!$C$3:$J$2960,4,FALSE)," ")</f>
        <v xml:space="preserve"> </v>
      </c>
      <c r="G72" s="231"/>
      <c r="H72" s="233" t="str">
        <f>IFERROR(VLOOKUP(G72,'i. iata codes and coordinates'!$C$3:$J$2960,4,FALSE)," ")</f>
        <v xml:space="preserve"> </v>
      </c>
      <c r="I72" s="232" t="s">
        <v>369</v>
      </c>
      <c r="J72" s="7"/>
      <c r="K72" s="33" t="e">
        <f>IF(AND(E72&lt;&gt;"-",G72&lt;&gt;"-"),ACOS(SIN(IF(E72&lt;&gt;"-",VLOOKUP(E72,'i. iata codes and coordinates'!$C$3:$E$2960,2,FALSE),0))*SIN(IF(G72&lt;&gt;"-",VLOOKUP(G72,'i. iata codes and coordinates'!$C$3:$E$2960,2,FALSE),0))+COS(IF(E72&lt;&gt;"-",VLOOKUP(E72,'i. iata codes and coordinates'!$C$3:$E$2960,2,FALSE),0))*COS(IF(G72&lt;&gt;"-",VLOOKUP(G72,'i. iata codes and coordinates'!$C$3:$E$2960,2,FALSE),0))*COS(IF(G72&lt;&gt;"-",VLOOKUP(G72,'i. iata codes and coordinates'!$C$3:$E$2960,3,FALSE),0)-IF(E72&lt;&gt;"-",VLOOKUP(E72,'i. iata codes and coordinates'!$C$3:$E$2960,3,FALSE),0)))*3959,0)</f>
        <v>#N/A</v>
      </c>
      <c r="L72" s="7"/>
      <c r="M72" s="7"/>
    </row>
    <row r="73" spans="4:13" ht="15" thickBot="1">
      <c r="D73" s="9">
        <v>57</v>
      </c>
      <c r="E73" s="231"/>
      <c r="F73" s="233" t="str">
        <f>IFERROR(VLOOKUP(E73,'i. iata codes and coordinates'!$C$3:$J$2960,4,FALSE)," ")</f>
        <v xml:space="preserve"> </v>
      </c>
      <c r="G73" s="231"/>
      <c r="H73" s="233" t="str">
        <f>IFERROR(VLOOKUP(G73,'i. iata codes and coordinates'!$C$3:$J$2960,4,FALSE)," ")</f>
        <v xml:space="preserve"> </v>
      </c>
      <c r="I73" s="232" t="s">
        <v>369</v>
      </c>
      <c r="J73" s="7"/>
      <c r="K73" s="33" t="e">
        <f>IF(AND(E73&lt;&gt;"-",G73&lt;&gt;"-"),ACOS(SIN(IF(E73&lt;&gt;"-",VLOOKUP(E73,'i. iata codes and coordinates'!$C$3:$E$2960,2,FALSE),0))*SIN(IF(G73&lt;&gt;"-",VLOOKUP(G73,'i. iata codes and coordinates'!$C$3:$E$2960,2,FALSE),0))+COS(IF(E73&lt;&gt;"-",VLOOKUP(E73,'i. iata codes and coordinates'!$C$3:$E$2960,2,FALSE),0))*COS(IF(G73&lt;&gt;"-",VLOOKUP(G73,'i. iata codes and coordinates'!$C$3:$E$2960,2,FALSE),0))*COS(IF(G73&lt;&gt;"-",VLOOKUP(G73,'i. iata codes and coordinates'!$C$3:$E$2960,3,FALSE),0)-IF(E73&lt;&gt;"-",VLOOKUP(E73,'i. iata codes and coordinates'!$C$3:$E$2960,3,FALSE),0)))*3959,0)</f>
        <v>#N/A</v>
      </c>
      <c r="L73" s="7"/>
      <c r="M73" s="7"/>
    </row>
    <row r="74" spans="4:13" ht="15" thickBot="1">
      <c r="D74" s="9">
        <v>58</v>
      </c>
      <c r="E74" s="231"/>
      <c r="F74" s="233" t="str">
        <f>IFERROR(VLOOKUP(E74,'i. iata codes and coordinates'!$C$3:$J$2960,4,FALSE)," ")</f>
        <v xml:space="preserve"> </v>
      </c>
      <c r="G74" s="231"/>
      <c r="H74" s="233" t="str">
        <f>IFERROR(VLOOKUP(G74,'i. iata codes and coordinates'!$C$3:$J$2960,4,FALSE)," ")</f>
        <v xml:space="preserve"> </v>
      </c>
      <c r="I74" s="232" t="s">
        <v>369</v>
      </c>
      <c r="J74" s="7"/>
      <c r="K74" s="33" t="e">
        <f>IF(AND(E74&lt;&gt;"-",G74&lt;&gt;"-"),ACOS(SIN(IF(E74&lt;&gt;"-",VLOOKUP(E74,'i. iata codes and coordinates'!$C$3:$E$2960,2,FALSE),0))*SIN(IF(G74&lt;&gt;"-",VLOOKUP(G74,'i. iata codes and coordinates'!$C$3:$E$2960,2,FALSE),0))+COS(IF(E74&lt;&gt;"-",VLOOKUP(E74,'i. iata codes and coordinates'!$C$3:$E$2960,2,FALSE),0))*COS(IF(G74&lt;&gt;"-",VLOOKUP(G74,'i. iata codes and coordinates'!$C$3:$E$2960,2,FALSE),0))*COS(IF(G74&lt;&gt;"-",VLOOKUP(G74,'i. iata codes and coordinates'!$C$3:$E$2960,3,FALSE),0)-IF(E74&lt;&gt;"-",VLOOKUP(E74,'i. iata codes and coordinates'!$C$3:$E$2960,3,FALSE),0)))*3959,0)</f>
        <v>#N/A</v>
      </c>
      <c r="L74" s="7"/>
      <c r="M74" s="7"/>
    </row>
    <row r="75" spans="4:13" ht="15" thickBot="1">
      <c r="D75" s="9">
        <v>59</v>
      </c>
      <c r="E75" s="231"/>
      <c r="F75" s="233" t="str">
        <f>IFERROR(VLOOKUP(E75,'i. iata codes and coordinates'!$C$3:$J$2960,4,FALSE)," ")</f>
        <v xml:space="preserve"> </v>
      </c>
      <c r="G75" s="231"/>
      <c r="H75" s="233" t="str">
        <f>IFERROR(VLOOKUP(G75,'i. iata codes and coordinates'!$C$3:$J$2960,4,FALSE)," ")</f>
        <v xml:space="preserve"> </v>
      </c>
      <c r="I75" s="232" t="s">
        <v>369</v>
      </c>
      <c r="J75" s="7"/>
      <c r="K75" s="33" t="e">
        <f>IF(AND(E75&lt;&gt;"-",G75&lt;&gt;"-"),ACOS(SIN(IF(E75&lt;&gt;"-",VLOOKUP(E75,'i. iata codes and coordinates'!$C$3:$E$2960,2,FALSE),0))*SIN(IF(G75&lt;&gt;"-",VLOOKUP(G75,'i. iata codes and coordinates'!$C$3:$E$2960,2,FALSE),0))+COS(IF(E75&lt;&gt;"-",VLOOKUP(E75,'i. iata codes and coordinates'!$C$3:$E$2960,2,FALSE),0))*COS(IF(G75&lt;&gt;"-",VLOOKUP(G75,'i. iata codes and coordinates'!$C$3:$E$2960,2,FALSE),0))*COS(IF(G75&lt;&gt;"-",VLOOKUP(G75,'i. iata codes and coordinates'!$C$3:$E$2960,3,FALSE),0)-IF(E75&lt;&gt;"-",VLOOKUP(E75,'i. iata codes and coordinates'!$C$3:$E$2960,3,FALSE),0)))*3959,0)</f>
        <v>#N/A</v>
      </c>
      <c r="L75" s="7"/>
      <c r="M75" s="7"/>
    </row>
    <row r="76" spans="4:13" ht="15" thickBot="1">
      <c r="D76" s="9">
        <v>60</v>
      </c>
      <c r="E76" s="231"/>
      <c r="F76" s="233" t="str">
        <f>IFERROR(VLOOKUP(E76,'i. iata codes and coordinates'!$C$3:$J$2960,4,FALSE)," ")</f>
        <v xml:space="preserve"> </v>
      </c>
      <c r="G76" s="231"/>
      <c r="H76" s="233" t="str">
        <f>IFERROR(VLOOKUP(G76,'i. iata codes and coordinates'!$C$3:$J$2960,4,FALSE)," ")</f>
        <v xml:space="preserve"> </v>
      </c>
      <c r="I76" s="232" t="s">
        <v>369</v>
      </c>
      <c r="J76" s="7"/>
      <c r="K76" s="33" t="e">
        <f>IF(AND(E76&lt;&gt;"-",G76&lt;&gt;"-"),ACOS(SIN(IF(E76&lt;&gt;"-",VLOOKUP(E76,'i. iata codes and coordinates'!$C$3:$E$2960,2,FALSE),0))*SIN(IF(G76&lt;&gt;"-",VLOOKUP(G76,'i. iata codes and coordinates'!$C$3:$E$2960,2,FALSE),0))+COS(IF(E76&lt;&gt;"-",VLOOKUP(E76,'i. iata codes and coordinates'!$C$3:$E$2960,2,FALSE),0))*COS(IF(G76&lt;&gt;"-",VLOOKUP(G76,'i. iata codes and coordinates'!$C$3:$E$2960,2,FALSE),0))*COS(IF(G76&lt;&gt;"-",VLOOKUP(G76,'i. iata codes and coordinates'!$C$3:$E$2960,3,FALSE),0)-IF(E76&lt;&gt;"-",VLOOKUP(E76,'i. iata codes and coordinates'!$C$3:$E$2960,3,FALSE),0)))*3959,0)</f>
        <v>#N/A</v>
      </c>
      <c r="L76" s="7"/>
      <c r="M76" s="7"/>
    </row>
    <row r="77" spans="4:13" ht="15" thickBot="1">
      <c r="D77" s="9">
        <v>61</v>
      </c>
      <c r="E77" s="231"/>
      <c r="F77" s="233" t="str">
        <f>IFERROR(VLOOKUP(E77,'i. iata codes and coordinates'!$C$3:$J$2960,4,FALSE)," ")</f>
        <v xml:space="preserve"> </v>
      </c>
      <c r="G77" s="231"/>
      <c r="H77" s="233" t="str">
        <f>IFERROR(VLOOKUP(G77,'i. iata codes and coordinates'!$C$3:$J$2960,4,FALSE)," ")</f>
        <v xml:space="preserve"> </v>
      </c>
      <c r="I77" s="232" t="s">
        <v>369</v>
      </c>
      <c r="J77" s="7"/>
      <c r="K77" s="33" t="e">
        <f>IF(AND(E77&lt;&gt;"-",G77&lt;&gt;"-"),ACOS(SIN(IF(E77&lt;&gt;"-",VLOOKUP(E77,'i. iata codes and coordinates'!$C$3:$E$2960,2,FALSE),0))*SIN(IF(G77&lt;&gt;"-",VLOOKUP(G77,'i. iata codes and coordinates'!$C$3:$E$2960,2,FALSE),0))+COS(IF(E77&lt;&gt;"-",VLOOKUP(E77,'i. iata codes and coordinates'!$C$3:$E$2960,2,FALSE),0))*COS(IF(G77&lt;&gt;"-",VLOOKUP(G77,'i. iata codes and coordinates'!$C$3:$E$2960,2,FALSE),0))*COS(IF(G77&lt;&gt;"-",VLOOKUP(G77,'i. iata codes and coordinates'!$C$3:$E$2960,3,FALSE),0)-IF(E77&lt;&gt;"-",VLOOKUP(E77,'i. iata codes and coordinates'!$C$3:$E$2960,3,FALSE),0)))*3959,0)</f>
        <v>#N/A</v>
      </c>
      <c r="L77" s="7"/>
      <c r="M77" s="7"/>
    </row>
    <row r="78" spans="4:13" ht="15" thickBot="1">
      <c r="D78" s="9">
        <v>62</v>
      </c>
      <c r="E78" s="231"/>
      <c r="F78" s="233" t="str">
        <f>IFERROR(VLOOKUP(E78,'i. iata codes and coordinates'!$C$3:$J$2960,4,FALSE)," ")</f>
        <v xml:space="preserve"> </v>
      </c>
      <c r="G78" s="231"/>
      <c r="H78" s="233" t="str">
        <f>IFERROR(VLOOKUP(G78,'i. iata codes and coordinates'!$C$3:$J$2960,4,FALSE)," ")</f>
        <v xml:space="preserve"> </v>
      </c>
      <c r="I78" s="232" t="s">
        <v>369</v>
      </c>
      <c r="J78" s="7"/>
      <c r="K78" s="33" t="e">
        <f>IF(AND(E78&lt;&gt;"-",G78&lt;&gt;"-"),ACOS(SIN(IF(E78&lt;&gt;"-",VLOOKUP(E78,'i. iata codes and coordinates'!$C$3:$E$2960,2,FALSE),0))*SIN(IF(G78&lt;&gt;"-",VLOOKUP(G78,'i. iata codes and coordinates'!$C$3:$E$2960,2,FALSE),0))+COS(IF(E78&lt;&gt;"-",VLOOKUP(E78,'i. iata codes and coordinates'!$C$3:$E$2960,2,FALSE),0))*COS(IF(G78&lt;&gt;"-",VLOOKUP(G78,'i. iata codes and coordinates'!$C$3:$E$2960,2,FALSE),0))*COS(IF(G78&lt;&gt;"-",VLOOKUP(G78,'i. iata codes and coordinates'!$C$3:$E$2960,3,FALSE),0)-IF(E78&lt;&gt;"-",VLOOKUP(E78,'i. iata codes and coordinates'!$C$3:$E$2960,3,FALSE),0)))*3959,0)</f>
        <v>#N/A</v>
      </c>
      <c r="L78" s="7"/>
      <c r="M78" s="7"/>
    </row>
    <row r="79" spans="4:13" ht="15" thickBot="1">
      <c r="D79" s="9">
        <v>63</v>
      </c>
      <c r="E79" s="231"/>
      <c r="F79" s="233" t="str">
        <f>IFERROR(VLOOKUP(E79,'i. iata codes and coordinates'!$C$3:$J$2960,4,FALSE)," ")</f>
        <v xml:space="preserve"> </v>
      </c>
      <c r="G79" s="231"/>
      <c r="H79" s="233" t="str">
        <f>IFERROR(VLOOKUP(G79,'i. iata codes and coordinates'!$C$3:$J$2960,4,FALSE)," ")</f>
        <v xml:space="preserve"> </v>
      </c>
      <c r="I79" s="232" t="s">
        <v>369</v>
      </c>
      <c r="J79" s="7"/>
      <c r="K79" s="33" t="e">
        <f>IF(AND(E79&lt;&gt;"-",G79&lt;&gt;"-"),ACOS(SIN(IF(E79&lt;&gt;"-",VLOOKUP(E79,'i. iata codes and coordinates'!$C$3:$E$2960,2,FALSE),0))*SIN(IF(G79&lt;&gt;"-",VLOOKUP(G79,'i. iata codes and coordinates'!$C$3:$E$2960,2,FALSE),0))+COS(IF(E79&lt;&gt;"-",VLOOKUP(E79,'i. iata codes and coordinates'!$C$3:$E$2960,2,FALSE),0))*COS(IF(G79&lt;&gt;"-",VLOOKUP(G79,'i. iata codes and coordinates'!$C$3:$E$2960,2,FALSE),0))*COS(IF(G79&lt;&gt;"-",VLOOKUP(G79,'i. iata codes and coordinates'!$C$3:$E$2960,3,FALSE),0)-IF(E79&lt;&gt;"-",VLOOKUP(E79,'i. iata codes and coordinates'!$C$3:$E$2960,3,FALSE),0)))*3959,0)</f>
        <v>#N/A</v>
      </c>
      <c r="L79" s="7"/>
      <c r="M79" s="7"/>
    </row>
    <row r="80" spans="4:13" ht="15" thickBot="1">
      <c r="D80" s="9">
        <v>64</v>
      </c>
      <c r="E80" s="231"/>
      <c r="F80" s="233" t="str">
        <f>IFERROR(VLOOKUP(E80,'i. iata codes and coordinates'!$C$3:$J$2960,4,FALSE)," ")</f>
        <v xml:space="preserve"> </v>
      </c>
      <c r="G80" s="231"/>
      <c r="H80" s="233" t="str">
        <f>IFERROR(VLOOKUP(G80,'i. iata codes and coordinates'!$C$3:$J$2960,4,FALSE)," ")</f>
        <v xml:space="preserve"> </v>
      </c>
      <c r="I80" s="232" t="s">
        <v>369</v>
      </c>
      <c r="J80" s="7"/>
      <c r="K80" s="33" t="e">
        <f>IF(AND(E80&lt;&gt;"-",G80&lt;&gt;"-"),ACOS(SIN(IF(E80&lt;&gt;"-",VLOOKUP(E80,'i. iata codes and coordinates'!$C$3:$E$2960,2,FALSE),0))*SIN(IF(G80&lt;&gt;"-",VLOOKUP(G80,'i. iata codes and coordinates'!$C$3:$E$2960,2,FALSE),0))+COS(IF(E80&lt;&gt;"-",VLOOKUP(E80,'i. iata codes and coordinates'!$C$3:$E$2960,2,FALSE),0))*COS(IF(G80&lt;&gt;"-",VLOOKUP(G80,'i. iata codes and coordinates'!$C$3:$E$2960,2,FALSE),0))*COS(IF(G80&lt;&gt;"-",VLOOKUP(G80,'i. iata codes and coordinates'!$C$3:$E$2960,3,FALSE),0)-IF(E80&lt;&gt;"-",VLOOKUP(E80,'i. iata codes and coordinates'!$C$3:$E$2960,3,FALSE),0)))*3959,0)</f>
        <v>#N/A</v>
      </c>
      <c r="L80" s="7"/>
      <c r="M80" s="7"/>
    </row>
    <row r="81" spans="4:13" ht="15" thickBot="1">
      <c r="D81" s="9">
        <v>65</v>
      </c>
      <c r="E81" s="231"/>
      <c r="F81" s="233" t="str">
        <f>IFERROR(VLOOKUP(E81,'i. iata codes and coordinates'!$C$3:$J$2960,4,FALSE)," ")</f>
        <v xml:space="preserve"> </v>
      </c>
      <c r="G81" s="231"/>
      <c r="H81" s="233" t="str">
        <f>IFERROR(VLOOKUP(G81,'i. iata codes and coordinates'!$C$3:$J$2960,4,FALSE)," ")</f>
        <v xml:space="preserve"> </v>
      </c>
      <c r="I81" s="232" t="s">
        <v>369</v>
      </c>
      <c r="J81" s="7"/>
      <c r="K81" s="33" t="e">
        <f>IF(AND(E81&lt;&gt;"-",G81&lt;&gt;"-"),ACOS(SIN(IF(E81&lt;&gt;"-",VLOOKUP(E81,'i. iata codes and coordinates'!$C$3:$E$2960,2,FALSE),0))*SIN(IF(G81&lt;&gt;"-",VLOOKUP(G81,'i. iata codes and coordinates'!$C$3:$E$2960,2,FALSE),0))+COS(IF(E81&lt;&gt;"-",VLOOKUP(E81,'i. iata codes and coordinates'!$C$3:$E$2960,2,FALSE),0))*COS(IF(G81&lt;&gt;"-",VLOOKUP(G81,'i. iata codes and coordinates'!$C$3:$E$2960,2,FALSE),0))*COS(IF(G81&lt;&gt;"-",VLOOKUP(G81,'i. iata codes and coordinates'!$C$3:$E$2960,3,FALSE),0)-IF(E81&lt;&gt;"-",VLOOKUP(E81,'i. iata codes and coordinates'!$C$3:$E$2960,3,FALSE),0)))*3959,0)</f>
        <v>#N/A</v>
      </c>
      <c r="L81" s="7"/>
      <c r="M81" s="7"/>
    </row>
    <row r="82" spans="4:13" ht="15" thickBot="1">
      <c r="D82" s="9">
        <v>66</v>
      </c>
      <c r="E82" s="231"/>
      <c r="F82" s="233" t="str">
        <f>IFERROR(VLOOKUP(E82,'i. iata codes and coordinates'!$C$3:$J$2960,4,FALSE)," ")</f>
        <v xml:space="preserve"> </v>
      </c>
      <c r="G82" s="231"/>
      <c r="H82" s="233" t="str">
        <f>IFERROR(VLOOKUP(G82,'i. iata codes and coordinates'!$C$3:$J$2960,4,FALSE)," ")</f>
        <v xml:space="preserve"> </v>
      </c>
      <c r="I82" s="232" t="s">
        <v>369</v>
      </c>
      <c r="J82" s="7"/>
      <c r="K82" s="33" t="e">
        <f>IF(AND(E82&lt;&gt;"-",G82&lt;&gt;"-"),ACOS(SIN(IF(E82&lt;&gt;"-",VLOOKUP(E82,'i. iata codes and coordinates'!$C$3:$E$2960,2,FALSE),0))*SIN(IF(G82&lt;&gt;"-",VLOOKUP(G82,'i. iata codes and coordinates'!$C$3:$E$2960,2,FALSE),0))+COS(IF(E82&lt;&gt;"-",VLOOKUP(E82,'i. iata codes and coordinates'!$C$3:$E$2960,2,FALSE),0))*COS(IF(G82&lt;&gt;"-",VLOOKUP(G82,'i. iata codes and coordinates'!$C$3:$E$2960,2,FALSE),0))*COS(IF(G82&lt;&gt;"-",VLOOKUP(G82,'i. iata codes and coordinates'!$C$3:$E$2960,3,FALSE),0)-IF(E82&lt;&gt;"-",VLOOKUP(E82,'i. iata codes and coordinates'!$C$3:$E$2960,3,FALSE),0)))*3959,0)</f>
        <v>#N/A</v>
      </c>
      <c r="L82" s="7"/>
      <c r="M82" s="7"/>
    </row>
    <row r="83" spans="4:13" ht="15" thickBot="1">
      <c r="D83" s="9">
        <v>67</v>
      </c>
      <c r="E83" s="231"/>
      <c r="F83" s="233" t="str">
        <f>IFERROR(VLOOKUP(E83,'i. iata codes and coordinates'!$C$3:$J$2960,4,FALSE)," ")</f>
        <v xml:space="preserve"> </v>
      </c>
      <c r="G83" s="231"/>
      <c r="H83" s="233" t="str">
        <f>IFERROR(VLOOKUP(G83,'i. iata codes and coordinates'!$C$3:$J$2960,4,FALSE)," ")</f>
        <v xml:space="preserve"> </v>
      </c>
      <c r="I83" s="232" t="s">
        <v>369</v>
      </c>
      <c r="J83" s="7"/>
      <c r="K83" s="33" t="e">
        <f>IF(AND(E83&lt;&gt;"-",G83&lt;&gt;"-"),ACOS(SIN(IF(E83&lt;&gt;"-",VLOOKUP(E83,'i. iata codes and coordinates'!$C$3:$E$2960,2,FALSE),0))*SIN(IF(G83&lt;&gt;"-",VLOOKUP(G83,'i. iata codes and coordinates'!$C$3:$E$2960,2,FALSE),0))+COS(IF(E83&lt;&gt;"-",VLOOKUP(E83,'i. iata codes and coordinates'!$C$3:$E$2960,2,FALSE),0))*COS(IF(G83&lt;&gt;"-",VLOOKUP(G83,'i. iata codes and coordinates'!$C$3:$E$2960,2,FALSE),0))*COS(IF(G83&lt;&gt;"-",VLOOKUP(G83,'i. iata codes and coordinates'!$C$3:$E$2960,3,FALSE),0)-IF(E83&lt;&gt;"-",VLOOKUP(E83,'i. iata codes and coordinates'!$C$3:$E$2960,3,FALSE),0)))*3959,0)</f>
        <v>#N/A</v>
      </c>
      <c r="L83" s="7"/>
      <c r="M83" s="7"/>
    </row>
    <row r="84" spans="4:13" ht="15" thickBot="1">
      <c r="D84" s="9">
        <v>68</v>
      </c>
      <c r="E84" s="231"/>
      <c r="F84" s="233" t="str">
        <f>IFERROR(VLOOKUP(E84,'i. iata codes and coordinates'!$C$3:$J$2960,4,FALSE)," ")</f>
        <v xml:space="preserve"> </v>
      </c>
      <c r="G84" s="231"/>
      <c r="H84" s="233" t="str">
        <f>IFERROR(VLOOKUP(G84,'i. iata codes and coordinates'!$C$3:$J$2960,4,FALSE)," ")</f>
        <v xml:space="preserve"> </v>
      </c>
      <c r="I84" s="232" t="s">
        <v>369</v>
      </c>
      <c r="J84" s="7"/>
      <c r="K84" s="33" t="e">
        <f>IF(AND(E84&lt;&gt;"-",G84&lt;&gt;"-"),ACOS(SIN(IF(E84&lt;&gt;"-",VLOOKUP(E84,'i. iata codes and coordinates'!$C$3:$E$2960,2,FALSE),0))*SIN(IF(G84&lt;&gt;"-",VLOOKUP(G84,'i. iata codes and coordinates'!$C$3:$E$2960,2,FALSE),0))+COS(IF(E84&lt;&gt;"-",VLOOKUP(E84,'i. iata codes and coordinates'!$C$3:$E$2960,2,FALSE),0))*COS(IF(G84&lt;&gt;"-",VLOOKUP(G84,'i. iata codes and coordinates'!$C$3:$E$2960,2,FALSE),0))*COS(IF(G84&lt;&gt;"-",VLOOKUP(G84,'i. iata codes and coordinates'!$C$3:$E$2960,3,FALSE),0)-IF(E84&lt;&gt;"-",VLOOKUP(E84,'i. iata codes and coordinates'!$C$3:$E$2960,3,FALSE),0)))*3959,0)</f>
        <v>#N/A</v>
      </c>
      <c r="L84" s="7"/>
      <c r="M84" s="7"/>
    </row>
    <row r="85" spans="4:13" ht="15" thickBot="1">
      <c r="D85" s="9">
        <v>69</v>
      </c>
      <c r="E85" s="231"/>
      <c r="F85" s="233" t="str">
        <f>IFERROR(VLOOKUP(E85,'i. iata codes and coordinates'!$C$3:$J$2960,4,FALSE)," ")</f>
        <v xml:space="preserve"> </v>
      </c>
      <c r="G85" s="231"/>
      <c r="H85" s="233" t="str">
        <f>IFERROR(VLOOKUP(G85,'i. iata codes and coordinates'!$C$3:$J$2960,4,FALSE)," ")</f>
        <v xml:space="preserve"> </v>
      </c>
      <c r="I85" s="232" t="s">
        <v>369</v>
      </c>
      <c r="J85" s="7"/>
      <c r="K85" s="33" t="e">
        <f>IF(AND(E85&lt;&gt;"-",G85&lt;&gt;"-"),ACOS(SIN(IF(E85&lt;&gt;"-",VLOOKUP(E85,'i. iata codes and coordinates'!$C$3:$E$2960,2,FALSE),0))*SIN(IF(G85&lt;&gt;"-",VLOOKUP(G85,'i. iata codes and coordinates'!$C$3:$E$2960,2,FALSE),0))+COS(IF(E85&lt;&gt;"-",VLOOKUP(E85,'i. iata codes and coordinates'!$C$3:$E$2960,2,FALSE),0))*COS(IF(G85&lt;&gt;"-",VLOOKUP(G85,'i. iata codes and coordinates'!$C$3:$E$2960,2,FALSE),0))*COS(IF(G85&lt;&gt;"-",VLOOKUP(G85,'i. iata codes and coordinates'!$C$3:$E$2960,3,FALSE),0)-IF(E85&lt;&gt;"-",VLOOKUP(E85,'i. iata codes and coordinates'!$C$3:$E$2960,3,FALSE),0)))*3959,0)</f>
        <v>#N/A</v>
      </c>
      <c r="L85" s="7"/>
      <c r="M85" s="7"/>
    </row>
    <row r="86" spans="4:13" ht="15" thickBot="1">
      <c r="D86" s="9">
        <v>70</v>
      </c>
      <c r="E86" s="231"/>
      <c r="F86" s="233" t="str">
        <f>IFERROR(VLOOKUP(E86,'i. iata codes and coordinates'!$C$3:$J$2960,4,FALSE)," ")</f>
        <v xml:space="preserve"> </v>
      </c>
      <c r="G86" s="231"/>
      <c r="H86" s="233" t="str">
        <f>IFERROR(VLOOKUP(G86,'i. iata codes and coordinates'!$C$3:$J$2960,4,FALSE)," ")</f>
        <v xml:space="preserve"> </v>
      </c>
      <c r="I86" s="232" t="s">
        <v>369</v>
      </c>
      <c r="J86" s="7"/>
      <c r="K86" s="33" t="e">
        <f>IF(AND(E86&lt;&gt;"-",G86&lt;&gt;"-"),ACOS(SIN(IF(E86&lt;&gt;"-",VLOOKUP(E86,'i. iata codes and coordinates'!$C$3:$E$2960,2,FALSE),0))*SIN(IF(G86&lt;&gt;"-",VLOOKUP(G86,'i. iata codes and coordinates'!$C$3:$E$2960,2,FALSE),0))+COS(IF(E86&lt;&gt;"-",VLOOKUP(E86,'i. iata codes and coordinates'!$C$3:$E$2960,2,FALSE),0))*COS(IF(G86&lt;&gt;"-",VLOOKUP(G86,'i. iata codes and coordinates'!$C$3:$E$2960,2,FALSE),0))*COS(IF(G86&lt;&gt;"-",VLOOKUP(G86,'i. iata codes and coordinates'!$C$3:$E$2960,3,FALSE),0)-IF(E86&lt;&gt;"-",VLOOKUP(E86,'i. iata codes and coordinates'!$C$3:$E$2960,3,FALSE),0)))*3959,0)</f>
        <v>#N/A</v>
      </c>
      <c r="L86" s="7"/>
      <c r="M86" s="7"/>
    </row>
    <row r="87" spans="4:13" ht="15" thickBot="1">
      <c r="D87" s="9">
        <v>71</v>
      </c>
      <c r="E87" s="231"/>
      <c r="F87" s="233" t="str">
        <f>IFERROR(VLOOKUP(E87,'i. iata codes and coordinates'!$C$3:$J$2960,4,FALSE)," ")</f>
        <v xml:space="preserve"> </v>
      </c>
      <c r="G87" s="231"/>
      <c r="H87" s="233" t="str">
        <f>IFERROR(VLOOKUP(G87,'i. iata codes and coordinates'!$C$3:$J$2960,4,FALSE)," ")</f>
        <v xml:space="preserve"> </v>
      </c>
      <c r="I87" s="232" t="s">
        <v>369</v>
      </c>
      <c r="J87" s="7"/>
      <c r="K87" s="33" t="e">
        <f>IF(AND(E87&lt;&gt;"-",G87&lt;&gt;"-"),ACOS(SIN(IF(E87&lt;&gt;"-",VLOOKUP(E87,'i. iata codes and coordinates'!$C$3:$E$2960,2,FALSE),0))*SIN(IF(G87&lt;&gt;"-",VLOOKUP(G87,'i. iata codes and coordinates'!$C$3:$E$2960,2,FALSE),0))+COS(IF(E87&lt;&gt;"-",VLOOKUP(E87,'i. iata codes and coordinates'!$C$3:$E$2960,2,FALSE),0))*COS(IF(G87&lt;&gt;"-",VLOOKUP(G87,'i. iata codes and coordinates'!$C$3:$E$2960,2,FALSE),0))*COS(IF(G87&lt;&gt;"-",VLOOKUP(G87,'i. iata codes and coordinates'!$C$3:$E$2960,3,FALSE),0)-IF(E87&lt;&gt;"-",VLOOKUP(E87,'i. iata codes and coordinates'!$C$3:$E$2960,3,FALSE),0)))*3959,0)</f>
        <v>#N/A</v>
      </c>
      <c r="L87" s="7"/>
      <c r="M87" s="7"/>
    </row>
    <row r="88" spans="4:13" ht="15" thickBot="1">
      <c r="D88" s="9">
        <v>72</v>
      </c>
      <c r="E88" s="231"/>
      <c r="F88" s="233" t="str">
        <f>IFERROR(VLOOKUP(E88,'i. iata codes and coordinates'!$C$3:$J$2960,4,FALSE)," ")</f>
        <v xml:space="preserve"> </v>
      </c>
      <c r="G88" s="231"/>
      <c r="H88" s="233" t="str">
        <f>IFERROR(VLOOKUP(G88,'i. iata codes and coordinates'!$C$3:$J$2960,4,FALSE)," ")</f>
        <v xml:space="preserve"> </v>
      </c>
      <c r="I88" s="232" t="s">
        <v>369</v>
      </c>
      <c r="J88" s="7"/>
      <c r="K88" s="33" t="e">
        <f>IF(AND(E88&lt;&gt;"-",G88&lt;&gt;"-"),ACOS(SIN(IF(E88&lt;&gt;"-",VLOOKUP(E88,'i. iata codes and coordinates'!$C$3:$E$2960,2,FALSE),0))*SIN(IF(G88&lt;&gt;"-",VLOOKUP(G88,'i. iata codes and coordinates'!$C$3:$E$2960,2,FALSE),0))+COS(IF(E88&lt;&gt;"-",VLOOKUP(E88,'i. iata codes and coordinates'!$C$3:$E$2960,2,FALSE),0))*COS(IF(G88&lt;&gt;"-",VLOOKUP(G88,'i. iata codes and coordinates'!$C$3:$E$2960,2,FALSE),0))*COS(IF(G88&lt;&gt;"-",VLOOKUP(G88,'i. iata codes and coordinates'!$C$3:$E$2960,3,FALSE),0)-IF(E88&lt;&gt;"-",VLOOKUP(E88,'i. iata codes and coordinates'!$C$3:$E$2960,3,FALSE),0)))*3959,0)</f>
        <v>#N/A</v>
      </c>
      <c r="L88" s="7"/>
      <c r="M88" s="7"/>
    </row>
    <row r="89" spans="4:13" ht="15" thickBot="1">
      <c r="D89" s="9">
        <v>73</v>
      </c>
      <c r="E89" s="231"/>
      <c r="F89" s="233" t="str">
        <f>IFERROR(VLOOKUP(E89,'i. iata codes and coordinates'!$C$3:$J$2960,4,FALSE)," ")</f>
        <v xml:space="preserve"> </v>
      </c>
      <c r="G89" s="231"/>
      <c r="H89" s="233" t="str">
        <f>IFERROR(VLOOKUP(G89,'i. iata codes and coordinates'!$C$3:$J$2960,4,FALSE)," ")</f>
        <v xml:space="preserve"> </v>
      </c>
      <c r="I89" s="232" t="s">
        <v>369</v>
      </c>
      <c r="J89" s="7"/>
      <c r="K89" s="33" t="e">
        <f>IF(AND(E89&lt;&gt;"-",G89&lt;&gt;"-"),ACOS(SIN(IF(E89&lt;&gt;"-",VLOOKUP(E89,'i. iata codes and coordinates'!$C$3:$E$2960,2,FALSE),0))*SIN(IF(G89&lt;&gt;"-",VLOOKUP(G89,'i. iata codes and coordinates'!$C$3:$E$2960,2,FALSE),0))+COS(IF(E89&lt;&gt;"-",VLOOKUP(E89,'i. iata codes and coordinates'!$C$3:$E$2960,2,FALSE),0))*COS(IF(G89&lt;&gt;"-",VLOOKUP(G89,'i. iata codes and coordinates'!$C$3:$E$2960,2,FALSE),0))*COS(IF(G89&lt;&gt;"-",VLOOKUP(G89,'i. iata codes and coordinates'!$C$3:$E$2960,3,FALSE),0)-IF(E89&lt;&gt;"-",VLOOKUP(E89,'i. iata codes and coordinates'!$C$3:$E$2960,3,FALSE),0)))*3959,0)</f>
        <v>#N/A</v>
      </c>
      <c r="L89" s="7"/>
      <c r="M89" s="7"/>
    </row>
    <row r="90" spans="4:13" ht="15" thickBot="1">
      <c r="D90" s="9">
        <v>74</v>
      </c>
      <c r="E90" s="231"/>
      <c r="F90" s="233" t="str">
        <f>IFERROR(VLOOKUP(E90,'i. iata codes and coordinates'!$C$3:$J$2960,4,FALSE)," ")</f>
        <v xml:space="preserve"> </v>
      </c>
      <c r="G90" s="231"/>
      <c r="H90" s="233" t="str">
        <f>IFERROR(VLOOKUP(G90,'i. iata codes and coordinates'!$C$3:$J$2960,4,FALSE)," ")</f>
        <v xml:space="preserve"> </v>
      </c>
      <c r="I90" s="232" t="s">
        <v>369</v>
      </c>
      <c r="J90" s="7"/>
      <c r="K90" s="33" t="e">
        <f>IF(AND(E90&lt;&gt;"-",G90&lt;&gt;"-"),ACOS(SIN(IF(E90&lt;&gt;"-",VLOOKUP(E90,'i. iata codes and coordinates'!$C$3:$E$2960,2,FALSE),0))*SIN(IF(G90&lt;&gt;"-",VLOOKUP(G90,'i. iata codes and coordinates'!$C$3:$E$2960,2,FALSE),0))+COS(IF(E90&lt;&gt;"-",VLOOKUP(E90,'i. iata codes and coordinates'!$C$3:$E$2960,2,FALSE),0))*COS(IF(G90&lt;&gt;"-",VLOOKUP(G90,'i. iata codes and coordinates'!$C$3:$E$2960,2,FALSE),0))*COS(IF(G90&lt;&gt;"-",VLOOKUP(G90,'i. iata codes and coordinates'!$C$3:$E$2960,3,FALSE),0)-IF(E90&lt;&gt;"-",VLOOKUP(E90,'i. iata codes and coordinates'!$C$3:$E$2960,3,FALSE),0)))*3959,0)</f>
        <v>#N/A</v>
      </c>
      <c r="L90" s="7"/>
      <c r="M90" s="7"/>
    </row>
    <row r="91" spans="4:13" ht="15" thickBot="1">
      <c r="D91" s="9">
        <v>75</v>
      </c>
      <c r="E91" s="231"/>
      <c r="F91" s="233" t="str">
        <f>IFERROR(VLOOKUP(E91,'i. iata codes and coordinates'!$C$3:$J$2960,4,FALSE)," ")</f>
        <v xml:space="preserve"> </v>
      </c>
      <c r="G91" s="231"/>
      <c r="H91" s="233" t="str">
        <f>IFERROR(VLOOKUP(G91,'i. iata codes and coordinates'!$C$3:$J$2960,4,FALSE)," ")</f>
        <v xml:space="preserve"> </v>
      </c>
      <c r="I91" s="232" t="s">
        <v>369</v>
      </c>
      <c r="J91" s="7"/>
      <c r="K91" s="33" t="e">
        <f>IF(AND(E91&lt;&gt;"-",G91&lt;&gt;"-"),ACOS(SIN(IF(E91&lt;&gt;"-",VLOOKUP(E91,'i. iata codes and coordinates'!$C$3:$E$2960,2,FALSE),0))*SIN(IF(G91&lt;&gt;"-",VLOOKUP(G91,'i. iata codes and coordinates'!$C$3:$E$2960,2,FALSE),0))+COS(IF(E91&lt;&gt;"-",VLOOKUP(E91,'i. iata codes and coordinates'!$C$3:$E$2960,2,FALSE),0))*COS(IF(G91&lt;&gt;"-",VLOOKUP(G91,'i. iata codes and coordinates'!$C$3:$E$2960,2,FALSE),0))*COS(IF(G91&lt;&gt;"-",VLOOKUP(G91,'i. iata codes and coordinates'!$C$3:$E$2960,3,FALSE),0)-IF(E91&lt;&gt;"-",VLOOKUP(E91,'i. iata codes and coordinates'!$C$3:$E$2960,3,FALSE),0)))*3959,0)</f>
        <v>#N/A</v>
      </c>
      <c r="L91" s="7"/>
      <c r="M91" s="7"/>
    </row>
    <row r="92" spans="4:13" ht="15" thickBot="1">
      <c r="D92" s="9">
        <v>76</v>
      </c>
      <c r="E92" s="231"/>
      <c r="F92" s="233" t="str">
        <f>IFERROR(VLOOKUP(E92,'i. iata codes and coordinates'!$C$3:$J$2960,4,FALSE)," ")</f>
        <v xml:space="preserve"> </v>
      </c>
      <c r="G92" s="231"/>
      <c r="H92" s="233" t="str">
        <f>IFERROR(VLOOKUP(G92,'i. iata codes and coordinates'!$C$3:$J$2960,4,FALSE)," ")</f>
        <v xml:space="preserve"> </v>
      </c>
      <c r="I92" s="232" t="s">
        <v>369</v>
      </c>
      <c r="J92" s="7"/>
      <c r="K92" s="33" t="e">
        <f>IF(AND(E92&lt;&gt;"-",G92&lt;&gt;"-"),ACOS(SIN(IF(E92&lt;&gt;"-",VLOOKUP(E92,'i. iata codes and coordinates'!$C$3:$E$2960,2,FALSE),0))*SIN(IF(G92&lt;&gt;"-",VLOOKUP(G92,'i. iata codes and coordinates'!$C$3:$E$2960,2,FALSE),0))+COS(IF(E92&lt;&gt;"-",VLOOKUP(E92,'i. iata codes and coordinates'!$C$3:$E$2960,2,FALSE),0))*COS(IF(G92&lt;&gt;"-",VLOOKUP(G92,'i. iata codes and coordinates'!$C$3:$E$2960,2,FALSE),0))*COS(IF(G92&lt;&gt;"-",VLOOKUP(G92,'i. iata codes and coordinates'!$C$3:$E$2960,3,FALSE),0)-IF(E92&lt;&gt;"-",VLOOKUP(E92,'i. iata codes and coordinates'!$C$3:$E$2960,3,FALSE),0)))*3959,0)</f>
        <v>#N/A</v>
      </c>
      <c r="L92" s="7"/>
      <c r="M92" s="7"/>
    </row>
    <row r="93" spans="4:13" ht="15" thickBot="1">
      <c r="D93" s="9">
        <v>77</v>
      </c>
      <c r="E93" s="231"/>
      <c r="F93" s="233" t="str">
        <f>IFERROR(VLOOKUP(E93,'i. iata codes and coordinates'!$C$3:$J$2960,4,FALSE)," ")</f>
        <v xml:space="preserve"> </v>
      </c>
      <c r="G93" s="231"/>
      <c r="H93" s="233" t="str">
        <f>IFERROR(VLOOKUP(G93,'i. iata codes and coordinates'!$C$3:$J$2960,4,FALSE)," ")</f>
        <v xml:space="preserve"> </v>
      </c>
      <c r="I93" s="232" t="s">
        <v>369</v>
      </c>
      <c r="J93" s="7"/>
      <c r="K93" s="33" t="e">
        <f>IF(AND(E93&lt;&gt;"-",G93&lt;&gt;"-"),ACOS(SIN(IF(E93&lt;&gt;"-",VLOOKUP(E93,'i. iata codes and coordinates'!$C$3:$E$2960,2,FALSE),0))*SIN(IF(G93&lt;&gt;"-",VLOOKUP(G93,'i. iata codes and coordinates'!$C$3:$E$2960,2,FALSE),0))+COS(IF(E93&lt;&gt;"-",VLOOKUP(E93,'i. iata codes and coordinates'!$C$3:$E$2960,2,FALSE),0))*COS(IF(G93&lt;&gt;"-",VLOOKUP(G93,'i. iata codes and coordinates'!$C$3:$E$2960,2,FALSE),0))*COS(IF(G93&lt;&gt;"-",VLOOKUP(G93,'i. iata codes and coordinates'!$C$3:$E$2960,3,FALSE),0)-IF(E93&lt;&gt;"-",VLOOKUP(E93,'i. iata codes and coordinates'!$C$3:$E$2960,3,FALSE),0)))*3959,0)</f>
        <v>#N/A</v>
      </c>
      <c r="L93" s="7"/>
      <c r="M93" s="7"/>
    </row>
    <row r="94" spans="4:13" ht="15" thickBot="1">
      <c r="D94" s="9">
        <v>78</v>
      </c>
      <c r="E94" s="231"/>
      <c r="F94" s="233" t="str">
        <f>IFERROR(VLOOKUP(E94,'i. iata codes and coordinates'!$C$3:$J$2960,4,FALSE)," ")</f>
        <v xml:space="preserve"> </v>
      </c>
      <c r="G94" s="231"/>
      <c r="H94" s="233" t="str">
        <f>IFERROR(VLOOKUP(G94,'i. iata codes and coordinates'!$C$3:$J$2960,4,FALSE)," ")</f>
        <v xml:space="preserve"> </v>
      </c>
      <c r="I94" s="232" t="s">
        <v>369</v>
      </c>
      <c r="J94" s="7"/>
      <c r="K94" s="33" t="e">
        <f>IF(AND(E94&lt;&gt;"-",G94&lt;&gt;"-"),ACOS(SIN(IF(E94&lt;&gt;"-",VLOOKUP(E94,'i. iata codes and coordinates'!$C$3:$E$2960,2,FALSE),0))*SIN(IF(G94&lt;&gt;"-",VLOOKUP(G94,'i. iata codes and coordinates'!$C$3:$E$2960,2,FALSE),0))+COS(IF(E94&lt;&gt;"-",VLOOKUP(E94,'i. iata codes and coordinates'!$C$3:$E$2960,2,FALSE),0))*COS(IF(G94&lt;&gt;"-",VLOOKUP(G94,'i. iata codes and coordinates'!$C$3:$E$2960,2,FALSE),0))*COS(IF(G94&lt;&gt;"-",VLOOKUP(G94,'i. iata codes and coordinates'!$C$3:$E$2960,3,FALSE),0)-IF(E94&lt;&gt;"-",VLOOKUP(E94,'i. iata codes and coordinates'!$C$3:$E$2960,3,FALSE),0)))*3959,0)</f>
        <v>#N/A</v>
      </c>
      <c r="L94" s="7"/>
      <c r="M94" s="7"/>
    </row>
    <row r="95" spans="4:13" ht="15" thickBot="1">
      <c r="D95" s="9">
        <v>79</v>
      </c>
      <c r="E95" s="231"/>
      <c r="F95" s="233" t="str">
        <f>IFERROR(VLOOKUP(E95,'i. iata codes and coordinates'!$C$3:$J$2960,4,FALSE)," ")</f>
        <v xml:space="preserve"> </v>
      </c>
      <c r="G95" s="231"/>
      <c r="H95" s="233" t="str">
        <f>IFERROR(VLOOKUP(G95,'i. iata codes and coordinates'!$C$3:$J$2960,4,FALSE)," ")</f>
        <v xml:space="preserve"> </v>
      </c>
      <c r="I95" s="232" t="s">
        <v>369</v>
      </c>
      <c r="J95" s="7"/>
      <c r="K95" s="33" t="e">
        <f>IF(AND(E95&lt;&gt;"-",G95&lt;&gt;"-"),ACOS(SIN(IF(E95&lt;&gt;"-",VLOOKUP(E95,'i. iata codes and coordinates'!$C$3:$E$2960,2,FALSE),0))*SIN(IF(G95&lt;&gt;"-",VLOOKUP(G95,'i. iata codes and coordinates'!$C$3:$E$2960,2,FALSE),0))+COS(IF(E95&lt;&gt;"-",VLOOKUP(E95,'i. iata codes and coordinates'!$C$3:$E$2960,2,FALSE),0))*COS(IF(G95&lt;&gt;"-",VLOOKUP(G95,'i. iata codes and coordinates'!$C$3:$E$2960,2,FALSE),0))*COS(IF(G95&lt;&gt;"-",VLOOKUP(G95,'i. iata codes and coordinates'!$C$3:$E$2960,3,FALSE),0)-IF(E95&lt;&gt;"-",VLOOKUP(E95,'i. iata codes and coordinates'!$C$3:$E$2960,3,FALSE),0)))*3959,0)</f>
        <v>#N/A</v>
      </c>
      <c r="L95" s="7"/>
      <c r="M95" s="7"/>
    </row>
    <row r="96" spans="4:13" ht="15" thickBot="1">
      <c r="D96" s="9">
        <v>80</v>
      </c>
      <c r="E96" s="231"/>
      <c r="F96" s="233" t="str">
        <f>IFERROR(VLOOKUP(E96,'i. iata codes and coordinates'!$C$3:$J$2960,4,FALSE)," ")</f>
        <v xml:space="preserve"> </v>
      </c>
      <c r="G96" s="231"/>
      <c r="H96" s="233" t="str">
        <f>IFERROR(VLOOKUP(G96,'i. iata codes and coordinates'!$C$3:$J$2960,4,FALSE)," ")</f>
        <v xml:space="preserve"> </v>
      </c>
      <c r="I96" s="232" t="s">
        <v>369</v>
      </c>
      <c r="J96" s="7"/>
      <c r="K96" s="33" t="e">
        <f>IF(AND(E96&lt;&gt;"-",G96&lt;&gt;"-"),ACOS(SIN(IF(E96&lt;&gt;"-",VLOOKUP(E96,'i. iata codes and coordinates'!$C$3:$E$2960,2,FALSE),0))*SIN(IF(G96&lt;&gt;"-",VLOOKUP(G96,'i. iata codes and coordinates'!$C$3:$E$2960,2,FALSE),0))+COS(IF(E96&lt;&gt;"-",VLOOKUP(E96,'i. iata codes and coordinates'!$C$3:$E$2960,2,FALSE),0))*COS(IF(G96&lt;&gt;"-",VLOOKUP(G96,'i. iata codes and coordinates'!$C$3:$E$2960,2,FALSE),0))*COS(IF(G96&lt;&gt;"-",VLOOKUP(G96,'i. iata codes and coordinates'!$C$3:$E$2960,3,FALSE),0)-IF(E96&lt;&gt;"-",VLOOKUP(E96,'i. iata codes and coordinates'!$C$3:$E$2960,3,FALSE),0)))*3959,0)</f>
        <v>#N/A</v>
      </c>
      <c r="L96" s="7"/>
      <c r="M96" s="7"/>
    </row>
    <row r="97" spans="4:13" ht="15" thickBot="1">
      <c r="D97" s="9">
        <v>81</v>
      </c>
      <c r="E97" s="231"/>
      <c r="F97" s="233" t="str">
        <f>IFERROR(VLOOKUP(E97,'i. iata codes and coordinates'!$C$3:$J$2960,4,FALSE)," ")</f>
        <v xml:space="preserve"> </v>
      </c>
      <c r="G97" s="231"/>
      <c r="H97" s="233" t="str">
        <f>IFERROR(VLOOKUP(G97,'i. iata codes and coordinates'!$C$3:$J$2960,4,FALSE)," ")</f>
        <v xml:space="preserve"> </v>
      </c>
      <c r="I97" s="232" t="s">
        <v>369</v>
      </c>
      <c r="J97" s="7"/>
      <c r="K97" s="33" t="e">
        <f>IF(AND(E97&lt;&gt;"-",G97&lt;&gt;"-"),ACOS(SIN(IF(E97&lt;&gt;"-",VLOOKUP(E97,'i. iata codes and coordinates'!$C$3:$E$2960,2,FALSE),0))*SIN(IF(G97&lt;&gt;"-",VLOOKUP(G97,'i. iata codes and coordinates'!$C$3:$E$2960,2,FALSE),0))+COS(IF(E97&lt;&gt;"-",VLOOKUP(E97,'i. iata codes and coordinates'!$C$3:$E$2960,2,FALSE),0))*COS(IF(G97&lt;&gt;"-",VLOOKUP(G97,'i. iata codes and coordinates'!$C$3:$E$2960,2,FALSE),0))*COS(IF(G97&lt;&gt;"-",VLOOKUP(G97,'i. iata codes and coordinates'!$C$3:$E$2960,3,FALSE),0)-IF(E97&lt;&gt;"-",VLOOKUP(E97,'i. iata codes and coordinates'!$C$3:$E$2960,3,FALSE),0)))*3959,0)</f>
        <v>#N/A</v>
      </c>
      <c r="L97" s="7"/>
      <c r="M97" s="7"/>
    </row>
    <row r="98" spans="4:13" ht="15" thickBot="1">
      <c r="D98" s="9">
        <v>82</v>
      </c>
      <c r="E98" s="231"/>
      <c r="F98" s="233" t="str">
        <f>IFERROR(VLOOKUP(E98,'i. iata codes and coordinates'!$C$3:$J$2960,4,FALSE)," ")</f>
        <v xml:space="preserve"> </v>
      </c>
      <c r="G98" s="231"/>
      <c r="H98" s="233" t="str">
        <f>IFERROR(VLOOKUP(G98,'i. iata codes and coordinates'!$C$3:$J$2960,4,FALSE)," ")</f>
        <v xml:space="preserve"> </v>
      </c>
      <c r="I98" s="232" t="s">
        <v>369</v>
      </c>
      <c r="J98" s="7"/>
      <c r="K98" s="33" t="e">
        <f>IF(AND(E98&lt;&gt;"-",G98&lt;&gt;"-"),ACOS(SIN(IF(E98&lt;&gt;"-",VLOOKUP(E98,'i. iata codes and coordinates'!$C$3:$E$2960,2,FALSE),0))*SIN(IF(G98&lt;&gt;"-",VLOOKUP(G98,'i. iata codes and coordinates'!$C$3:$E$2960,2,FALSE),0))+COS(IF(E98&lt;&gt;"-",VLOOKUP(E98,'i. iata codes and coordinates'!$C$3:$E$2960,2,FALSE),0))*COS(IF(G98&lt;&gt;"-",VLOOKUP(G98,'i. iata codes and coordinates'!$C$3:$E$2960,2,FALSE),0))*COS(IF(G98&lt;&gt;"-",VLOOKUP(G98,'i. iata codes and coordinates'!$C$3:$E$2960,3,FALSE),0)-IF(E98&lt;&gt;"-",VLOOKUP(E98,'i. iata codes and coordinates'!$C$3:$E$2960,3,FALSE),0)))*3959,0)</f>
        <v>#N/A</v>
      </c>
      <c r="L98" s="7"/>
      <c r="M98" s="7"/>
    </row>
    <row r="99" spans="4:13" ht="15" thickBot="1">
      <c r="D99" s="9">
        <v>83</v>
      </c>
      <c r="E99" s="231"/>
      <c r="F99" s="233" t="str">
        <f>IFERROR(VLOOKUP(E99,'i. iata codes and coordinates'!$C$3:$J$2960,4,FALSE)," ")</f>
        <v xml:space="preserve"> </v>
      </c>
      <c r="G99" s="231"/>
      <c r="H99" s="233" t="str">
        <f>IFERROR(VLOOKUP(G99,'i. iata codes and coordinates'!$C$3:$J$2960,4,FALSE)," ")</f>
        <v xml:space="preserve"> </v>
      </c>
      <c r="I99" s="232" t="s">
        <v>369</v>
      </c>
      <c r="J99" s="7"/>
      <c r="K99" s="33" t="e">
        <f>IF(AND(E99&lt;&gt;"-",G99&lt;&gt;"-"),ACOS(SIN(IF(E99&lt;&gt;"-",VLOOKUP(E99,'i. iata codes and coordinates'!$C$3:$E$2960,2,FALSE),0))*SIN(IF(G99&lt;&gt;"-",VLOOKUP(G99,'i. iata codes and coordinates'!$C$3:$E$2960,2,FALSE),0))+COS(IF(E99&lt;&gt;"-",VLOOKUP(E99,'i. iata codes and coordinates'!$C$3:$E$2960,2,FALSE),0))*COS(IF(G99&lt;&gt;"-",VLOOKUP(G99,'i. iata codes and coordinates'!$C$3:$E$2960,2,FALSE),0))*COS(IF(G99&lt;&gt;"-",VLOOKUP(G99,'i. iata codes and coordinates'!$C$3:$E$2960,3,FALSE),0)-IF(E99&lt;&gt;"-",VLOOKUP(E99,'i. iata codes and coordinates'!$C$3:$E$2960,3,FALSE),0)))*3959,0)</f>
        <v>#N/A</v>
      </c>
      <c r="L99" s="7"/>
      <c r="M99" s="7"/>
    </row>
    <row r="100" spans="4:13" ht="15" thickBot="1">
      <c r="D100" s="9">
        <v>84</v>
      </c>
      <c r="E100" s="231"/>
      <c r="F100" s="233" t="str">
        <f>IFERROR(VLOOKUP(E100,'i. iata codes and coordinates'!$C$3:$J$2960,4,FALSE)," ")</f>
        <v xml:space="preserve"> </v>
      </c>
      <c r="G100" s="231"/>
      <c r="H100" s="233" t="str">
        <f>IFERROR(VLOOKUP(G100,'i. iata codes and coordinates'!$C$3:$J$2960,4,FALSE)," ")</f>
        <v xml:space="preserve"> </v>
      </c>
      <c r="I100" s="232" t="s">
        <v>369</v>
      </c>
      <c r="J100" s="7"/>
      <c r="K100" s="33" t="e">
        <f>IF(AND(E100&lt;&gt;"-",G100&lt;&gt;"-"),ACOS(SIN(IF(E100&lt;&gt;"-",VLOOKUP(E100,'i. iata codes and coordinates'!$C$3:$E$2960,2,FALSE),0))*SIN(IF(G100&lt;&gt;"-",VLOOKUP(G100,'i. iata codes and coordinates'!$C$3:$E$2960,2,FALSE),0))+COS(IF(E100&lt;&gt;"-",VLOOKUP(E100,'i. iata codes and coordinates'!$C$3:$E$2960,2,FALSE),0))*COS(IF(G100&lt;&gt;"-",VLOOKUP(G100,'i. iata codes and coordinates'!$C$3:$E$2960,2,FALSE),0))*COS(IF(G100&lt;&gt;"-",VLOOKUP(G100,'i. iata codes and coordinates'!$C$3:$E$2960,3,FALSE),0)-IF(E100&lt;&gt;"-",VLOOKUP(E100,'i. iata codes and coordinates'!$C$3:$E$2960,3,FALSE),0)))*3959,0)</f>
        <v>#N/A</v>
      </c>
      <c r="L100" s="7"/>
      <c r="M100" s="7"/>
    </row>
    <row r="101" spans="4:13" ht="15" thickBot="1">
      <c r="D101" s="9">
        <v>85</v>
      </c>
      <c r="E101" s="231"/>
      <c r="F101" s="233" t="str">
        <f>IFERROR(VLOOKUP(E101,'i. iata codes and coordinates'!$C$3:$J$2960,4,FALSE)," ")</f>
        <v xml:space="preserve"> </v>
      </c>
      <c r="G101" s="231"/>
      <c r="H101" s="233" t="str">
        <f>IFERROR(VLOOKUP(G101,'i. iata codes and coordinates'!$C$3:$J$2960,4,FALSE)," ")</f>
        <v xml:space="preserve"> </v>
      </c>
      <c r="I101" s="232" t="s">
        <v>369</v>
      </c>
      <c r="J101" s="7"/>
      <c r="K101" s="33" t="e">
        <f>IF(AND(E101&lt;&gt;"-",G101&lt;&gt;"-"),ACOS(SIN(IF(E101&lt;&gt;"-",VLOOKUP(E101,'i. iata codes and coordinates'!$C$3:$E$2960,2,FALSE),0))*SIN(IF(G101&lt;&gt;"-",VLOOKUP(G101,'i. iata codes and coordinates'!$C$3:$E$2960,2,FALSE),0))+COS(IF(E101&lt;&gt;"-",VLOOKUP(E101,'i. iata codes and coordinates'!$C$3:$E$2960,2,FALSE),0))*COS(IF(G101&lt;&gt;"-",VLOOKUP(G101,'i. iata codes and coordinates'!$C$3:$E$2960,2,FALSE),0))*COS(IF(G101&lt;&gt;"-",VLOOKUP(G101,'i. iata codes and coordinates'!$C$3:$E$2960,3,FALSE),0)-IF(E101&lt;&gt;"-",VLOOKUP(E101,'i. iata codes and coordinates'!$C$3:$E$2960,3,FALSE),0)))*3959,0)</f>
        <v>#N/A</v>
      </c>
      <c r="L101" s="7"/>
      <c r="M101" s="7"/>
    </row>
    <row r="102" spans="4:13" ht="15" thickBot="1">
      <c r="D102" s="9">
        <v>86</v>
      </c>
      <c r="E102" s="231"/>
      <c r="F102" s="233" t="str">
        <f>IFERROR(VLOOKUP(E102,'i. iata codes and coordinates'!$C$3:$J$2960,4,FALSE)," ")</f>
        <v xml:space="preserve"> </v>
      </c>
      <c r="G102" s="231"/>
      <c r="H102" s="233" t="str">
        <f>IFERROR(VLOOKUP(G102,'i. iata codes and coordinates'!$C$3:$J$2960,4,FALSE)," ")</f>
        <v xml:space="preserve"> </v>
      </c>
      <c r="I102" s="232" t="s">
        <v>369</v>
      </c>
      <c r="J102" s="7"/>
      <c r="K102" s="33" t="e">
        <f>IF(AND(E102&lt;&gt;"-",G102&lt;&gt;"-"),ACOS(SIN(IF(E102&lt;&gt;"-",VLOOKUP(E102,'i. iata codes and coordinates'!$C$3:$E$2960,2,FALSE),0))*SIN(IF(G102&lt;&gt;"-",VLOOKUP(G102,'i. iata codes and coordinates'!$C$3:$E$2960,2,FALSE),0))+COS(IF(E102&lt;&gt;"-",VLOOKUP(E102,'i. iata codes and coordinates'!$C$3:$E$2960,2,FALSE),0))*COS(IF(G102&lt;&gt;"-",VLOOKUP(G102,'i. iata codes and coordinates'!$C$3:$E$2960,2,FALSE),0))*COS(IF(G102&lt;&gt;"-",VLOOKUP(G102,'i. iata codes and coordinates'!$C$3:$E$2960,3,FALSE),0)-IF(E102&lt;&gt;"-",VLOOKUP(E102,'i. iata codes and coordinates'!$C$3:$E$2960,3,FALSE),0)))*3959,0)</f>
        <v>#N/A</v>
      </c>
      <c r="L102" s="7"/>
      <c r="M102" s="7"/>
    </row>
    <row r="103" spans="4:13" ht="15" thickBot="1">
      <c r="D103" s="9">
        <v>87</v>
      </c>
      <c r="E103" s="231"/>
      <c r="F103" s="233" t="str">
        <f>IFERROR(VLOOKUP(E103,'i. iata codes and coordinates'!$C$3:$J$2960,4,FALSE)," ")</f>
        <v xml:space="preserve"> </v>
      </c>
      <c r="G103" s="231"/>
      <c r="H103" s="233" t="str">
        <f>IFERROR(VLOOKUP(G103,'i. iata codes and coordinates'!$C$3:$J$2960,4,FALSE)," ")</f>
        <v xml:space="preserve"> </v>
      </c>
      <c r="I103" s="232" t="s">
        <v>369</v>
      </c>
      <c r="J103" s="7"/>
      <c r="K103" s="33" t="e">
        <f>IF(AND(E103&lt;&gt;"-",G103&lt;&gt;"-"),ACOS(SIN(IF(E103&lt;&gt;"-",VLOOKUP(E103,'i. iata codes and coordinates'!$C$3:$E$2960,2,FALSE),0))*SIN(IF(G103&lt;&gt;"-",VLOOKUP(G103,'i. iata codes and coordinates'!$C$3:$E$2960,2,FALSE),0))+COS(IF(E103&lt;&gt;"-",VLOOKUP(E103,'i. iata codes and coordinates'!$C$3:$E$2960,2,FALSE),0))*COS(IF(G103&lt;&gt;"-",VLOOKUP(G103,'i. iata codes and coordinates'!$C$3:$E$2960,2,FALSE),0))*COS(IF(G103&lt;&gt;"-",VLOOKUP(G103,'i. iata codes and coordinates'!$C$3:$E$2960,3,FALSE),0)-IF(E103&lt;&gt;"-",VLOOKUP(E103,'i. iata codes and coordinates'!$C$3:$E$2960,3,FALSE),0)))*3959,0)</f>
        <v>#N/A</v>
      </c>
      <c r="L103" s="7"/>
      <c r="M103" s="7"/>
    </row>
    <row r="104" spans="4:13" ht="15" thickBot="1">
      <c r="D104" s="9">
        <v>88</v>
      </c>
      <c r="E104" s="231"/>
      <c r="F104" s="233" t="str">
        <f>IFERROR(VLOOKUP(E104,'i. iata codes and coordinates'!$C$3:$J$2960,4,FALSE)," ")</f>
        <v xml:space="preserve"> </v>
      </c>
      <c r="G104" s="231"/>
      <c r="H104" s="233" t="str">
        <f>IFERROR(VLOOKUP(G104,'i. iata codes and coordinates'!$C$3:$J$2960,4,FALSE)," ")</f>
        <v xml:space="preserve"> </v>
      </c>
      <c r="I104" s="232" t="s">
        <v>369</v>
      </c>
      <c r="J104" s="7"/>
      <c r="K104" s="33" t="e">
        <f>IF(AND(E104&lt;&gt;"-",G104&lt;&gt;"-"),ACOS(SIN(IF(E104&lt;&gt;"-",VLOOKUP(E104,'i. iata codes and coordinates'!$C$3:$E$2960,2,FALSE),0))*SIN(IF(G104&lt;&gt;"-",VLOOKUP(G104,'i. iata codes and coordinates'!$C$3:$E$2960,2,FALSE),0))+COS(IF(E104&lt;&gt;"-",VLOOKUP(E104,'i. iata codes and coordinates'!$C$3:$E$2960,2,FALSE),0))*COS(IF(G104&lt;&gt;"-",VLOOKUP(G104,'i. iata codes and coordinates'!$C$3:$E$2960,2,FALSE),0))*COS(IF(G104&lt;&gt;"-",VLOOKUP(G104,'i. iata codes and coordinates'!$C$3:$E$2960,3,FALSE),0)-IF(E104&lt;&gt;"-",VLOOKUP(E104,'i. iata codes and coordinates'!$C$3:$E$2960,3,FALSE),0)))*3959,0)</f>
        <v>#N/A</v>
      </c>
      <c r="L104" s="7"/>
      <c r="M104" s="7"/>
    </row>
    <row r="105" spans="4:13" ht="15" thickBot="1">
      <c r="D105" s="9">
        <v>89</v>
      </c>
      <c r="E105" s="231"/>
      <c r="F105" s="233" t="str">
        <f>IFERROR(VLOOKUP(E105,'i. iata codes and coordinates'!$C$3:$J$2960,4,FALSE)," ")</f>
        <v xml:space="preserve"> </v>
      </c>
      <c r="G105" s="231"/>
      <c r="H105" s="233" t="str">
        <f>IFERROR(VLOOKUP(G105,'i. iata codes and coordinates'!$C$3:$J$2960,4,FALSE)," ")</f>
        <v xml:space="preserve"> </v>
      </c>
      <c r="I105" s="232" t="s">
        <v>369</v>
      </c>
      <c r="J105" s="7"/>
      <c r="K105" s="33" t="e">
        <f>IF(AND(E105&lt;&gt;"-",G105&lt;&gt;"-"),ACOS(SIN(IF(E105&lt;&gt;"-",VLOOKUP(E105,'i. iata codes and coordinates'!$C$3:$E$2960,2,FALSE),0))*SIN(IF(G105&lt;&gt;"-",VLOOKUP(G105,'i. iata codes and coordinates'!$C$3:$E$2960,2,FALSE),0))+COS(IF(E105&lt;&gt;"-",VLOOKUP(E105,'i. iata codes and coordinates'!$C$3:$E$2960,2,FALSE),0))*COS(IF(G105&lt;&gt;"-",VLOOKUP(G105,'i. iata codes and coordinates'!$C$3:$E$2960,2,FALSE),0))*COS(IF(G105&lt;&gt;"-",VLOOKUP(G105,'i. iata codes and coordinates'!$C$3:$E$2960,3,FALSE),0)-IF(E105&lt;&gt;"-",VLOOKUP(E105,'i. iata codes and coordinates'!$C$3:$E$2960,3,FALSE),0)))*3959,0)</f>
        <v>#N/A</v>
      </c>
      <c r="L105" s="7"/>
      <c r="M105" s="7"/>
    </row>
    <row r="106" spans="4:13" ht="15" thickBot="1">
      <c r="D106" s="9">
        <v>90</v>
      </c>
      <c r="E106" s="231"/>
      <c r="F106" s="233" t="str">
        <f>IFERROR(VLOOKUP(E106,'i. iata codes and coordinates'!$C$3:$J$2960,4,FALSE)," ")</f>
        <v xml:space="preserve"> </v>
      </c>
      <c r="G106" s="231"/>
      <c r="H106" s="233" t="str">
        <f>IFERROR(VLOOKUP(G106,'i. iata codes and coordinates'!$C$3:$J$2960,4,FALSE)," ")</f>
        <v xml:space="preserve"> </v>
      </c>
      <c r="I106" s="232" t="s">
        <v>369</v>
      </c>
      <c r="J106" s="7"/>
      <c r="K106" s="33" t="e">
        <f>IF(AND(E106&lt;&gt;"-",G106&lt;&gt;"-"),ACOS(SIN(IF(E106&lt;&gt;"-",VLOOKUP(E106,'i. iata codes and coordinates'!$C$3:$E$2960,2,FALSE),0))*SIN(IF(G106&lt;&gt;"-",VLOOKUP(G106,'i. iata codes and coordinates'!$C$3:$E$2960,2,FALSE),0))+COS(IF(E106&lt;&gt;"-",VLOOKUP(E106,'i. iata codes and coordinates'!$C$3:$E$2960,2,FALSE),0))*COS(IF(G106&lt;&gt;"-",VLOOKUP(G106,'i. iata codes and coordinates'!$C$3:$E$2960,2,FALSE),0))*COS(IF(G106&lt;&gt;"-",VLOOKUP(G106,'i. iata codes and coordinates'!$C$3:$E$2960,3,FALSE),0)-IF(E106&lt;&gt;"-",VLOOKUP(E106,'i. iata codes and coordinates'!$C$3:$E$2960,3,FALSE),0)))*3959,0)</f>
        <v>#N/A</v>
      </c>
      <c r="L106" s="7"/>
      <c r="M106" s="7"/>
    </row>
    <row r="107" spans="4:13" ht="15" thickBot="1">
      <c r="D107" s="9">
        <v>91</v>
      </c>
      <c r="E107" s="231"/>
      <c r="F107" s="233" t="str">
        <f>IFERROR(VLOOKUP(E107,'i. iata codes and coordinates'!$C$3:$J$2960,4,FALSE)," ")</f>
        <v xml:space="preserve"> </v>
      </c>
      <c r="G107" s="231"/>
      <c r="H107" s="233" t="str">
        <f>IFERROR(VLOOKUP(G107,'i. iata codes and coordinates'!$C$3:$J$2960,4,FALSE)," ")</f>
        <v xml:space="preserve"> </v>
      </c>
      <c r="I107" s="232" t="s">
        <v>369</v>
      </c>
      <c r="J107" s="7"/>
      <c r="K107" s="33" t="e">
        <f>IF(AND(E107&lt;&gt;"-",G107&lt;&gt;"-"),ACOS(SIN(IF(E107&lt;&gt;"-",VLOOKUP(E107,'i. iata codes and coordinates'!$C$3:$E$2960,2,FALSE),0))*SIN(IF(G107&lt;&gt;"-",VLOOKUP(G107,'i. iata codes and coordinates'!$C$3:$E$2960,2,FALSE),0))+COS(IF(E107&lt;&gt;"-",VLOOKUP(E107,'i. iata codes and coordinates'!$C$3:$E$2960,2,FALSE),0))*COS(IF(G107&lt;&gt;"-",VLOOKUP(G107,'i. iata codes and coordinates'!$C$3:$E$2960,2,FALSE),0))*COS(IF(G107&lt;&gt;"-",VLOOKUP(G107,'i. iata codes and coordinates'!$C$3:$E$2960,3,FALSE),0)-IF(E107&lt;&gt;"-",VLOOKUP(E107,'i. iata codes and coordinates'!$C$3:$E$2960,3,FALSE),0)))*3959,0)</f>
        <v>#N/A</v>
      </c>
      <c r="L107" s="7"/>
      <c r="M107" s="7"/>
    </row>
    <row r="108" spans="4:13" ht="15" thickBot="1">
      <c r="D108" s="9">
        <v>92</v>
      </c>
      <c r="E108" s="231"/>
      <c r="F108" s="233" t="str">
        <f>IFERROR(VLOOKUP(E108,'i. iata codes and coordinates'!$C$3:$J$2960,4,FALSE)," ")</f>
        <v xml:space="preserve"> </v>
      </c>
      <c r="G108" s="231"/>
      <c r="H108" s="233" t="str">
        <f>IFERROR(VLOOKUP(G108,'i. iata codes and coordinates'!$C$3:$J$2960,4,FALSE)," ")</f>
        <v xml:space="preserve"> </v>
      </c>
      <c r="I108" s="232" t="s">
        <v>369</v>
      </c>
      <c r="J108" s="7"/>
      <c r="K108" s="33" t="e">
        <f>IF(AND(E108&lt;&gt;"-",G108&lt;&gt;"-"),ACOS(SIN(IF(E108&lt;&gt;"-",VLOOKUP(E108,'i. iata codes and coordinates'!$C$3:$E$2960,2,FALSE),0))*SIN(IF(G108&lt;&gt;"-",VLOOKUP(G108,'i. iata codes and coordinates'!$C$3:$E$2960,2,FALSE),0))+COS(IF(E108&lt;&gt;"-",VLOOKUP(E108,'i. iata codes and coordinates'!$C$3:$E$2960,2,FALSE),0))*COS(IF(G108&lt;&gt;"-",VLOOKUP(G108,'i. iata codes and coordinates'!$C$3:$E$2960,2,FALSE),0))*COS(IF(G108&lt;&gt;"-",VLOOKUP(G108,'i. iata codes and coordinates'!$C$3:$E$2960,3,FALSE),0)-IF(E108&lt;&gt;"-",VLOOKUP(E108,'i. iata codes and coordinates'!$C$3:$E$2960,3,FALSE),0)))*3959,0)</f>
        <v>#N/A</v>
      </c>
      <c r="L108" s="7"/>
      <c r="M108" s="7"/>
    </row>
    <row r="109" spans="4:13" ht="15" thickBot="1">
      <c r="D109" s="9">
        <v>93</v>
      </c>
      <c r="E109" s="231"/>
      <c r="F109" s="233" t="str">
        <f>IFERROR(VLOOKUP(E109,'i. iata codes and coordinates'!$C$3:$J$2960,4,FALSE)," ")</f>
        <v xml:space="preserve"> </v>
      </c>
      <c r="G109" s="231"/>
      <c r="H109" s="233" t="str">
        <f>IFERROR(VLOOKUP(G109,'i. iata codes and coordinates'!$C$3:$J$2960,4,FALSE)," ")</f>
        <v xml:space="preserve"> </v>
      </c>
      <c r="I109" s="232" t="s">
        <v>369</v>
      </c>
      <c r="J109" s="7"/>
      <c r="K109" s="33" t="e">
        <f>IF(AND(E109&lt;&gt;"-",G109&lt;&gt;"-"),ACOS(SIN(IF(E109&lt;&gt;"-",VLOOKUP(E109,'i. iata codes and coordinates'!$C$3:$E$2960,2,FALSE),0))*SIN(IF(G109&lt;&gt;"-",VLOOKUP(G109,'i. iata codes and coordinates'!$C$3:$E$2960,2,FALSE),0))+COS(IF(E109&lt;&gt;"-",VLOOKUP(E109,'i. iata codes and coordinates'!$C$3:$E$2960,2,FALSE),0))*COS(IF(G109&lt;&gt;"-",VLOOKUP(G109,'i. iata codes and coordinates'!$C$3:$E$2960,2,FALSE),0))*COS(IF(G109&lt;&gt;"-",VLOOKUP(G109,'i. iata codes and coordinates'!$C$3:$E$2960,3,FALSE),0)-IF(E109&lt;&gt;"-",VLOOKUP(E109,'i. iata codes and coordinates'!$C$3:$E$2960,3,FALSE),0)))*3959,0)</f>
        <v>#N/A</v>
      </c>
      <c r="L109" s="7"/>
      <c r="M109" s="7"/>
    </row>
    <row r="110" spans="4:13" ht="15" thickBot="1">
      <c r="D110" s="9">
        <v>94</v>
      </c>
      <c r="E110" s="231"/>
      <c r="F110" s="233" t="str">
        <f>IFERROR(VLOOKUP(E110,'i. iata codes and coordinates'!$C$3:$J$2960,4,FALSE)," ")</f>
        <v xml:space="preserve"> </v>
      </c>
      <c r="G110" s="231"/>
      <c r="H110" s="233" t="str">
        <f>IFERROR(VLOOKUP(G110,'i. iata codes and coordinates'!$C$3:$J$2960,4,FALSE)," ")</f>
        <v xml:space="preserve"> </v>
      </c>
      <c r="I110" s="232" t="s">
        <v>369</v>
      </c>
      <c r="J110" s="7"/>
      <c r="K110" s="33" t="e">
        <f>IF(AND(E110&lt;&gt;"-",G110&lt;&gt;"-"),ACOS(SIN(IF(E110&lt;&gt;"-",VLOOKUP(E110,'i. iata codes and coordinates'!$C$3:$E$2960,2,FALSE),0))*SIN(IF(G110&lt;&gt;"-",VLOOKUP(G110,'i. iata codes and coordinates'!$C$3:$E$2960,2,FALSE),0))+COS(IF(E110&lt;&gt;"-",VLOOKUP(E110,'i. iata codes and coordinates'!$C$3:$E$2960,2,FALSE),0))*COS(IF(G110&lt;&gt;"-",VLOOKUP(G110,'i. iata codes and coordinates'!$C$3:$E$2960,2,FALSE),0))*COS(IF(G110&lt;&gt;"-",VLOOKUP(G110,'i. iata codes and coordinates'!$C$3:$E$2960,3,FALSE),0)-IF(E110&lt;&gt;"-",VLOOKUP(E110,'i. iata codes and coordinates'!$C$3:$E$2960,3,FALSE),0)))*3959,0)</f>
        <v>#N/A</v>
      </c>
      <c r="L110" s="7"/>
      <c r="M110" s="7"/>
    </row>
    <row r="111" spans="4:13" ht="15" thickBot="1">
      <c r="D111" s="9">
        <v>95</v>
      </c>
      <c r="E111" s="231"/>
      <c r="F111" s="233" t="str">
        <f>IFERROR(VLOOKUP(E111,'i. iata codes and coordinates'!$C$3:$J$2960,4,FALSE)," ")</f>
        <v xml:space="preserve"> </v>
      </c>
      <c r="G111" s="231"/>
      <c r="H111" s="233" t="str">
        <f>IFERROR(VLOOKUP(G111,'i. iata codes and coordinates'!$C$3:$J$2960,4,FALSE)," ")</f>
        <v xml:space="preserve"> </v>
      </c>
      <c r="I111" s="232" t="s">
        <v>369</v>
      </c>
      <c r="J111" s="7"/>
      <c r="K111" s="33" t="e">
        <f>IF(AND(E111&lt;&gt;"-",G111&lt;&gt;"-"),ACOS(SIN(IF(E111&lt;&gt;"-",VLOOKUP(E111,'i. iata codes and coordinates'!$C$3:$E$2960,2,FALSE),0))*SIN(IF(G111&lt;&gt;"-",VLOOKUP(G111,'i. iata codes and coordinates'!$C$3:$E$2960,2,FALSE),0))+COS(IF(E111&lt;&gt;"-",VLOOKUP(E111,'i. iata codes and coordinates'!$C$3:$E$2960,2,FALSE),0))*COS(IF(G111&lt;&gt;"-",VLOOKUP(G111,'i. iata codes and coordinates'!$C$3:$E$2960,2,FALSE),0))*COS(IF(G111&lt;&gt;"-",VLOOKUP(G111,'i. iata codes and coordinates'!$C$3:$E$2960,3,FALSE),0)-IF(E111&lt;&gt;"-",VLOOKUP(E111,'i. iata codes and coordinates'!$C$3:$E$2960,3,FALSE),0)))*3959,0)</f>
        <v>#N/A</v>
      </c>
      <c r="L111" s="7"/>
      <c r="M111" s="7"/>
    </row>
    <row r="112" spans="4:13" ht="15" thickBot="1">
      <c r="D112" s="9">
        <v>96</v>
      </c>
      <c r="E112" s="231"/>
      <c r="F112" s="233" t="str">
        <f>IFERROR(VLOOKUP(E112,'i. iata codes and coordinates'!$C$3:$J$2960,4,FALSE)," ")</f>
        <v xml:space="preserve"> </v>
      </c>
      <c r="G112" s="231"/>
      <c r="H112" s="233" t="str">
        <f>IFERROR(VLOOKUP(G112,'i. iata codes and coordinates'!$C$3:$J$2960,4,FALSE)," ")</f>
        <v xml:space="preserve"> </v>
      </c>
      <c r="I112" s="232" t="s">
        <v>369</v>
      </c>
      <c r="J112" s="7"/>
      <c r="K112" s="33" t="e">
        <f>IF(AND(E112&lt;&gt;"-",G112&lt;&gt;"-"),ACOS(SIN(IF(E112&lt;&gt;"-",VLOOKUP(E112,'i. iata codes and coordinates'!$C$3:$E$2960,2,FALSE),0))*SIN(IF(G112&lt;&gt;"-",VLOOKUP(G112,'i. iata codes and coordinates'!$C$3:$E$2960,2,FALSE),0))+COS(IF(E112&lt;&gt;"-",VLOOKUP(E112,'i. iata codes and coordinates'!$C$3:$E$2960,2,FALSE),0))*COS(IF(G112&lt;&gt;"-",VLOOKUP(G112,'i. iata codes and coordinates'!$C$3:$E$2960,2,FALSE),0))*COS(IF(G112&lt;&gt;"-",VLOOKUP(G112,'i. iata codes and coordinates'!$C$3:$E$2960,3,FALSE),0)-IF(E112&lt;&gt;"-",VLOOKUP(E112,'i. iata codes and coordinates'!$C$3:$E$2960,3,FALSE),0)))*3959,0)</f>
        <v>#N/A</v>
      </c>
      <c r="L112" s="7"/>
      <c r="M112" s="7"/>
    </row>
    <row r="113" spans="4:13" ht="15" thickBot="1">
      <c r="D113" s="9">
        <v>97</v>
      </c>
      <c r="E113" s="231"/>
      <c r="F113" s="233" t="str">
        <f>IFERROR(VLOOKUP(E113,'i. iata codes and coordinates'!$C$3:$J$2960,4,FALSE)," ")</f>
        <v xml:space="preserve"> </v>
      </c>
      <c r="G113" s="231"/>
      <c r="H113" s="233" t="str">
        <f>IFERROR(VLOOKUP(G113,'i. iata codes and coordinates'!$C$3:$J$2960,4,FALSE)," ")</f>
        <v xml:space="preserve"> </v>
      </c>
      <c r="I113" s="232" t="s">
        <v>369</v>
      </c>
      <c r="J113" s="7"/>
      <c r="K113" s="33" t="e">
        <f>IF(AND(E113&lt;&gt;"-",G113&lt;&gt;"-"),ACOS(SIN(IF(E113&lt;&gt;"-",VLOOKUP(E113,'i. iata codes and coordinates'!$C$3:$E$2960,2,FALSE),0))*SIN(IF(G113&lt;&gt;"-",VLOOKUP(G113,'i. iata codes and coordinates'!$C$3:$E$2960,2,FALSE),0))+COS(IF(E113&lt;&gt;"-",VLOOKUP(E113,'i. iata codes and coordinates'!$C$3:$E$2960,2,FALSE),0))*COS(IF(G113&lt;&gt;"-",VLOOKUP(G113,'i. iata codes and coordinates'!$C$3:$E$2960,2,FALSE),0))*COS(IF(G113&lt;&gt;"-",VLOOKUP(G113,'i. iata codes and coordinates'!$C$3:$E$2960,3,FALSE),0)-IF(E113&lt;&gt;"-",VLOOKUP(E113,'i. iata codes and coordinates'!$C$3:$E$2960,3,FALSE),0)))*3959,0)</f>
        <v>#N/A</v>
      </c>
      <c r="L113" s="7"/>
      <c r="M113" s="7"/>
    </row>
    <row r="114" spans="4:13" ht="15" thickBot="1">
      <c r="D114" s="9">
        <v>98</v>
      </c>
      <c r="E114" s="231"/>
      <c r="F114" s="233" t="str">
        <f>IFERROR(VLOOKUP(E114,'i. iata codes and coordinates'!$C$3:$J$2960,4,FALSE)," ")</f>
        <v xml:space="preserve"> </v>
      </c>
      <c r="G114" s="231"/>
      <c r="H114" s="233" t="str">
        <f>IFERROR(VLOOKUP(G114,'i. iata codes and coordinates'!$C$3:$J$2960,4,FALSE)," ")</f>
        <v xml:space="preserve"> </v>
      </c>
      <c r="I114" s="232" t="s">
        <v>369</v>
      </c>
      <c r="J114" s="7"/>
      <c r="K114" s="33" t="e">
        <f>IF(AND(E114&lt;&gt;"-",G114&lt;&gt;"-"),ACOS(SIN(IF(E114&lt;&gt;"-",VLOOKUP(E114,'i. iata codes and coordinates'!$C$3:$E$2960,2,FALSE),0))*SIN(IF(G114&lt;&gt;"-",VLOOKUP(G114,'i. iata codes and coordinates'!$C$3:$E$2960,2,FALSE),0))+COS(IF(E114&lt;&gt;"-",VLOOKUP(E114,'i. iata codes and coordinates'!$C$3:$E$2960,2,FALSE),0))*COS(IF(G114&lt;&gt;"-",VLOOKUP(G114,'i. iata codes and coordinates'!$C$3:$E$2960,2,FALSE),0))*COS(IF(G114&lt;&gt;"-",VLOOKUP(G114,'i. iata codes and coordinates'!$C$3:$E$2960,3,FALSE),0)-IF(E114&lt;&gt;"-",VLOOKUP(E114,'i. iata codes and coordinates'!$C$3:$E$2960,3,FALSE),0)))*3959,0)</f>
        <v>#N/A</v>
      </c>
      <c r="L114" s="7"/>
      <c r="M114" s="7"/>
    </row>
    <row r="115" spans="4:13" ht="15" thickBot="1">
      <c r="D115" s="9">
        <v>99</v>
      </c>
      <c r="E115" s="231"/>
      <c r="F115" s="233" t="str">
        <f>IFERROR(VLOOKUP(E115,'i. iata codes and coordinates'!$C$3:$J$2960,4,FALSE)," ")</f>
        <v xml:space="preserve"> </v>
      </c>
      <c r="G115" s="231"/>
      <c r="H115" s="233" t="str">
        <f>IFERROR(VLOOKUP(G115,'i. iata codes and coordinates'!$C$3:$J$2960,4,FALSE)," ")</f>
        <v xml:space="preserve"> </v>
      </c>
      <c r="I115" s="232" t="s">
        <v>369</v>
      </c>
      <c r="J115" s="7"/>
      <c r="K115" s="33" t="e">
        <f>IF(AND(E115&lt;&gt;"-",G115&lt;&gt;"-"),ACOS(SIN(IF(E115&lt;&gt;"-",VLOOKUP(E115,'i. iata codes and coordinates'!$C$3:$E$2960,2,FALSE),0))*SIN(IF(G115&lt;&gt;"-",VLOOKUP(G115,'i. iata codes and coordinates'!$C$3:$E$2960,2,FALSE),0))+COS(IF(E115&lt;&gt;"-",VLOOKUP(E115,'i. iata codes and coordinates'!$C$3:$E$2960,2,FALSE),0))*COS(IF(G115&lt;&gt;"-",VLOOKUP(G115,'i. iata codes and coordinates'!$C$3:$E$2960,2,FALSE),0))*COS(IF(G115&lt;&gt;"-",VLOOKUP(G115,'i. iata codes and coordinates'!$C$3:$E$2960,3,FALSE),0)-IF(E115&lt;&gt;"-",VLOOKUP(E115,'i. iata codes and coordinates'!$C$3:$E$2960,3,FALSE),0)))*3959,0)</f>
        <v>#N/A</v>
      </c>
      <c r="L115" s="7"/>
      <c r="M115" s="7"/>
    </row>
    <row r="116" spans="4:13" ht="15" thickBot="1">
      <c r="D116" s="9">
        <v>100</v>
      </c>
      <c r="E116" s="231"/>
      <c r="F116" s="233" t="str">
        <f>IFERROR(VLOOKUP(E116,'i. iata codes and coordinates'!$C$3:$J$2960,4,FALSE)," ")</f>
        <v xml:space="preserve"> </v>
      </c>
      <c r="G116" s="231"/>
      <c r="H116" s="233" t="str">
        <f>IFERROR(VLOOKUP(G116,'i. iata codes and coordinates'!$C$3:$J$2960,4,FALSE)," ")</f>
        <v xml:space="preserve"> </v>
      </c>
      <c r="I116" s="232" t="s">
        <v>369</v>
      </c>
      <c r="J116" s="7"/>
      <c r="K116" s="33" t="e">
        <f>IF(AND(E116&lt;&gt;"-",G116&lt;&gt;"-"),ACOS(SIN(IF(E116&lt;&gt;"-",VLOOKUP(E116,'i. iata codes and coordinates'!$C$3:$E$2960,2,FALSE),0))*SIN(IF(G116&lt;&gt;"-",VLOOKUP(G116,'i. iata codes and coordinates'!$C$3:$E$2960,2,FALSE),0))+COS(IF(E116&lt;&gt;"-",VLOOKUP(E116,'i. iata codes and coordinates'!$C$3:$E$2960,2,FALSE),0))*COS(IF(G116&lt;&gt;"-",VLOOKUP(G116,'i. iata codes and coordinates'!$C$3:$E$2960,2,FALSE),0))*COS(IF(G116&lt;&gt;"-",VLOOKUP(G116,'i. iata codes and coordinates'!$C$3:$E$2960,3,FALSE),0)-IF(E116&lt;&gt;"-",VLOOKUP(E116,'i. iata codes and coordinates'!$C$3:$E$2960,3,FALSE),0)))*3959,0)</f>
        <v>#N/A</v>
      </c>
      <c r="L116" s="7"/>
      <c r="M116" s="7"/>
    </row>
    <row r="117" spans="4:13" ht="15" thickBot="1">
      <c r="D117" s="9">
        <v>101</v>
      </c>
      <c r="E117" s="231"/>
      <c r="F117" s="233" t="str">
        <f>IFERROR(VLOOKUP(E117,'i. iata codes and coordinates'!$C$3:$J$2960,4,FALSE)," ")</f>
        <v xml:space="preserve"> </v>
      </c>
      <c r="G117" s="231"/>
      <c r="H117" s="233" t="str">
        <f>IFERROR(VLOOKUP(G117,'i. iata codes and coordinates'!$C$3:$J$2960,4,FALSE)," ")</f>
        <v xml:space="preserve"> </v>
      </c>
      <c r="I117" s="232" t="s">
        <v>369</v>
      </c>
      <c r="J117" s="7"/>
      <c r="K117" s="33" t="e">
        <f>IF(AND(E117&lt;&gt;"-",G117&lt;&gt;"-"),ACOS(SIN(IF(E117&lt;&gt;"-",VLOOKUP(E117,'i. iata codes and coordinates'!$C$3:$E$2960,2,FALSE),0))*SIN(IF(G117&lt;&gt;"-",VLOOKUP(G117,'i. iata codes and coordinates'!$C$3:$E$2960,2,FALSE),0))+COS(IF(E117&lt;&gt;"-",VLOOKUP(E117,'i. iata codes and coordinates'!$C$3:$E$2960,2,FALSE),0))*COS(IF(G117&lt;&gt;"-",VLOOKUP(G117,'i. iata codes and coordinates'!$C$3:$E$2960,2,FALSE),0))*COS(IF(G117&lt;&gt;"-",VLOOKUP(G117,'i. iata codes and coordinates'!$C$3:$E$2960,3,FALSE),0)-IF(E117&lt;&gt;"-",VLOOKUP(E117,'i. iata codes and coordinates'!$C$3:$E$2960,3,FALSE),0)))*3959,0)</f>
        <v>#N/A</v>
      </c>
      <c r="L117" s="7"/>
      <c r="M117" s="7"/>
    </row>
    <row r="118" spans="4:13" ht="15" thickBot="1">
      <c r="D118" s="9">
        <v>102</v>
      </c>
      <c r="E118" s="231"/>
      <c r="F118" s="233" t="str">
        <f>IFERROR(VLOOKUP(E118,'i. iata codes and coordinates'!$C$3:$J$2960,4,FALSE)," ")</f>
        <v xml:space="preserve"> </v>
      </c>
      <c r="G118" s="231"/>
      <c r="H118" s="233" t="str">
        <f>IFERROR(VLOOKUP(G118,'i. iata codes and coordinates'!$C$3:$J$2960,4,FALSE)," ")</f>
        <v xml:space="preserve"> </v>
      </c>
      <c r="I118" s="232" t="s">
        <v>369</v>
      </c>
      <c r="J118" s="7"/>
      <c r="K118" s="33" t="e">
        <f>IF(AND(E118&lt;&gt;"-",G118&lt;&gt;"-"),ACOS(SIN(IF(E118&lt;&gt;"-",VLOOKUP(E118,'i. iata codes and coordinates'!$C$3:$E$2960,2,FALSE),0))*SIN(IF(G118&lt;&gt;"-",VLOOKUP(G118,'i. iata codes and coordinates'!$C$3:$E$2960,2,FALSE),0))+COS(IF(E118&lt;&gt;"-",VLOOKUP(E118,'i. iata codes and coordinates'!$C$3:$E$2960,2,FALSE),0))*COS(IF(G118&lt;&gt;"-",VLOOKUP(G118,'i. iata codes and coordinates'!$C$3:$E$2960,2,FALSE),0))*COS(IF(G118&lt;&gt;"-",VLOOKUP(G118,'i. iata codes and coordinates'!$C$3:$E$2960,3,FALSE),0)-IF(E118&lt;&gt;"-",VLOOKUP(E118,'i. iata codes and coordinates'!$C$3:$E$2960,3,FALSE),0)))*3959,0)</f>
        <v>#N/A</v>
      </c>
      <c r="L118" s="7"/>
      <c r="M118" s="7"/>
    </row>
    <row r="119" spans="4:13" ht="15" thickBot="1">
      <c r="D119" s="9">
        <v>103</v>
      </c>
      <c r="E119" s="231"/>
      <c r="F119" s="233" t="str">
        <f>IFERROR(VLOOKUP(E119,'i. iata codes and coordinates'!$C$3:$J$2960,4,FALSE)," ")</f>
        <v xml:space="preserve"> </v>
      </c>
      <c r="G119" s="231"/>
      <c r="H119" s="233" t="str">
        <f>IFERROR(VLOOKUP(G119,'i. iata codes and coordinates'!$C$3:$J$2960,4,FALSE)," ")</f>
        <v xml:space="preserve"> </v>
      </c>
      <c r="I119" s="232" t="s">
        <v>369</v>
      </c>
      <c r="J119" s="7"/>
      <c r="K119" s="33" t="e">
        <f>IF(AND(E119&lt;&gt;"-",G119&lt;&gt;"-"),ACOS(SIN(IF(E119&lt;&gt;"-",VLOOKUP(E119,'i. iata codes and coordinates'!$C$3:$E$2960,2,FALSE),0))*SIN(IF(G119&lt;&gt;"-",VLOOKUP(G119,'i. iata codes and coordinates'!$C$3:$E$2960,2,FALSE),0))+COS(IF(E119&lt;&gt;"-",VLOOKUP(E119,'i. iata codes and coordinates'!$C$3:$E$2960,2,FALSE),0))*COS(IF(G119&lt;&gt;"-",VLOOKUP(G119,'i. iata codes and coordinates'!$C$3:$E$2960,2,FALSE),0))*COS(IF(G119&lt;&gt;"-",VLOOKUP(G119,'i. iata codes and coordinates'!$C$3:$E$2960,3,FALSE),0)-IF(E119&lt;&gt;"-",VLOOKUP(E119,'i. iata codes and coordinates'!$C$3:$E$2960,3,FALSE),0)))*3959,0)</f>
        <v>#N/A</v>
      </c>
      <c r="L119" s="7"/>
      <c r="M119" s="7"/>
    </row>
    <row r="120" spans="4:13" ht="15" thickBot="1">
      <c r="D120" s="9">
        <v>104</v>
      </c>
      <c r="E120" s="231"/>
      <c r="F120" s="233" t="str">
        <f>IFERROR(VLOOKUP(E120,'i. iata codes and coordinates'!$C$3:$J$2960,4,FALSE)," ")</f>
        <v xml:space="preserve"> </v>
      </c>
      <c r="G120" s="231"/>
      <c r="H120" s="233" t="str">
        <f>IFERROR(VLOOKUP(G120,'i. iata codes and coordinates'!$C$3:$J$2960,4,FALSE)," ")</f>
        <v xml:space="preserve"> </v>
      </c>
      <c r="I120" s="232" t="s">
        <v>369</v>
      </c>
      <c r="J120" s="7"/>
      <c r="K120" s="33" t="e">
        <f>IF(AND(E120&lt;&gt;"-",G120&lt;&gt;"-"),ACOS(SIN(IF(E120&lt;&gt;"-",VLOOKUP(E120,'i. iata codes and coordinates'!$C$3:$E$2960,2,FALSE),0))*SIN(IF(G120&lt;&gt;"-",VLOOKUP(G120,'i. iata codes and coordinates'!$C$3:$E$2960,2,FALSE),0))+COS(IF(E120&lt;&gt;"-",VLOOKUP(E120,'i. iata codes and coordinates'!$C$3:$E$2960,2,FALSE),0))*COS(IF(G120&lt;&gt;"-",VLOOKUP(G120,'i. iata codes and coordinates'!$C$3:$E$2960,2,FALSE),0))*COS(IF(G120&lt;&gt;"-",VLOOKUP(G120,'i. iata codes and coordinates'!$C$3:$E$2960,3,FALSE),0)-IF(E120&lt;&gt;"-",VLOOKUP(E120,'i. iata codes and coordinates'!$C$3:$E$2960,3,FALSE),0)))*3959,0)</f>
        <v>#N/A</v>
      </c>
      <c r="L120" s="7"/>
      <c r="M120" s="7"/>
    </row>
    <row r="121" spans="4:13" ht="15" thickBot="1">
      <c r="D121" s="9">
        <v>105</v>
      </c>
      <c r="E121" s="231"/>
      <c r="F121" s="233" t="str">
        <f>IFERROR(VLOOKUP(E121,'i. iata codes and coordinates'!$C$3:$J$2960,4,FALSE)," ")</f>
        <v xml:space="preserve"> </v>
      </c>
      <c r="G121" s="231"/>
      <c r="H121" s="233" t="str">
        <f>IFERROR(VLOOKUP(G121,'i. iata codes and coordinates'!$C$3:$J$2960,4,FALSE)," ")</f>
        <v xml:space="preserve"> </v>
      </c>
      <c r="I121" s="232" t="s">
        <v>369</v>
      </c>
      <c r="J121" s="7"/>
      <c r="K121" s="33" t="e">
        <f>IF(AND(E121&lt;&gt;"-",G121&lt;&gt;"-"),ACOS(SIN(IF(E121&lt;&gt;"-",VLOOKUP(E121,'i. iata codes and coordinates'!$C$3:$E$2960,2,FALSE),0))*SIN(IF(G121&lt;&gt;"-",VLOOKUP(G121,'i. iata codes and coordinates'!$C$3:$E$2960,2,FALSE),0))+COS(IF(E121&lt;&gt;"-",VLOOKUP(E121,'i. iata codes and coordinates'!$C$3:$E$2960,2,FALSE),0))*COS(IF(G121&lt;&gt;"-",VLOOKUP(G121,'i. iata codes and coordinates'!$C$3:$E$2960,2,FALSE),0))*COS(IF(G121&lt;&gt;"-",VLOOKUP(G121,'i. iata codes and coordinates'!$C$3:$E$2960,3,FALSE),0)-IF(E121&lt;&gt;"-",VLOOKUP(E121,'i. iata codes and coordinates'!$C$3:$E$2960,3,FALSE),0)))*3959,0)</f>
        <v>#N/A</v>
      </c>
      <c r="L121" s="7"/>
      <c r="M121" s="7"/>
    </row>
    <row r="122" spans="4:13" ht="15" thickBot="1">
      <c r="D122" s="9">
        <v>106</v>
      </c>
      <c r="E122" s="231"/>
      <c r="F122" s="233" t="str">
        <f>IFERROR(VLOOKUP(E122,'i. iata codes and coordinates'!$C$3:$J$2960,4,FALSE)," ")</f>
        <v xml:space="preserve"> </v>
      </c>
      <c r="G122" s="231"/>
      <c r="H122" s="233" t="str">
        <f>IFERROR(VLOOKUP(G122,'i. iata codes and coordinates'!$C$3:$J$2960,4,FALSE)," ")</f>
        <v xml:space="preserve"> </v>
      </c>
      <c r="I122" s="232" t="s">
        <v>369</v>
      </c>
      <c r="J122" s="7"/>
      <c r="K122" s="33" t="e">
        <f>IF(AND(E122&lt;&gt;"-",G122&lt;&gt;"-"),ACOS(SIN(IF(E122&lt;&gt;"-",VLOOKUP(E122,'i. iata codes and coordinates'!$C$3:$E$2960,2,FALSE),0))*SIN(IF(G122&lt;&gt;"-",VLOOKUP(G122,'i. iata codes and coordinates'!$C$3:$E$2960,2,FALSE),0))+COS(IF(E122&lt;&gt;"-",VLOOKUP(E122,'i. iata codes and coordinates'!$C$3:$E$2960,2,FALSE),0))*COS(IF(G122&lt;&gt;"-",VLOOKUP(G122,'i. iata codes and coordinates'!$C$3:$E$2960,2,FALSE),0))*COS(IF(G122&lt;&gt;"-",VLOOKUP(G122,'i. iata codes and coordinates'!$C$3:$E$2960,3,FALSE),0)-IF(E122&lt;&gt;"-",VLOOKUP(E122,'i. iata codes and coordinates'!$C$3:$E$2960,3,FALSE),0)))*3959,0)</f>
        <v>#N/A</v>
      </c>
      <c r="L122" s="7"/>
      <c r="M122" s="7"/>
    </row>
    <row r="123" spans="4:13" ht="15" thickBot="1">
      <c r="D123" s="9">
        <v>107</v>
      </c>
      <c r="E123" s="231"/>
      <c r="F123" s="233" t="str">
        <f>IFERROR(VLOOKUP(E123,'i. iata codes and coordinates'!$C$3:$J$2960,4,FALSE)," ")</f>
        <v xml:space="preserve"> </v>
      </c>
      <c r="G123" s="231"/>
      <c r="H123" s="233" t="str">
        <f>IFERROR(VLOOKUP(G123,'i. iata codes and coordinates'!$C$3:$J$2960,4,FALSE)," ")</f>
        <v xml:space="preserve"> </v>
      </c>
      <c r="I123" s="232" t="s">
        <v>369</v>
      </c>
      <c r="J123" s="7"/>
      <c r="K123" s="33" t="e">
        <f>IF(AND(E123&lt;&gt;"-",G123&lt;&gt;"-"),ACOS(SIN(IF(E123&lt;&gt;"-",VLOOKUP(E123,'i. iata codes and coordinates'!$C$3:$E$2960,2,FALSE),0))*SIN(IF(G123&lt;&gt;"-",VLOOKUP(G123,'i. iata codes and coordinates'!$C$3:$E$2960,2,FALSE),0))+COS(IF(E123&lt;&gt;"-",VLOOKUP(E123,'i. iata codes and coordinates'!$C$3:$E$2960,2,FALSE),0))*COS(IF(G123&lt;&gt;"-",VLOOKUP(G123,'i. iata codes and coordinates'!$C$3:$E$2960,2,FALSE),0))*COS(IF(G123&lt;&gt;"-",VLOOKUP(G123,'i. iata codes and coordinates'!$C$3:$E$2960,3,FALSE),0)-IF(E123&lt;&gt;"-",VLOOKUP(E123,'i. iata codes and coordinates'!$C$3:$E$2960,3,FALSE),0)))*3959,0)</f>
        <v>#N/A</v>
      </c>
      <c r="L123" s="7"/>
      <c r="M123" s="7"/>
    </row>
    <row r="124" spans="4:13" ht="15" thickBot="1">
      <c r="D124" s="9">
        <v>108</v>
      </c>
      <c r="E124" s="231"/>
      <c r="F124" s="233" t="str">
        <f>IFERROR(VLOOKUP(E124,'i. iata codes and coordinates'!$C$3:$J$2960,4,FALSE)," ")</f>
        <v xml:space="preserve"> </v>
      </c>
      <c r="G124" s="231"/>
      <c r="H124" s="233" t="str">
        <f>IFERROR(VLOOKUP(G124,'i. iata codes and coordinates'!$C$3:$J$2960,4,FALSE)," ")</f>
        <v xml:space="preserve"> </v>
      </c>
      <c r="I124" s="232" t="s">
        <v>369</v>
      </c>
      <c r="J124" s="7"/>
      <c r="K124" s="33" t="e">
        <f>IF(AND(E124&lt;&gt;"-",G124&lt;&gt;"-"),ACOS(SIN(IF(E124&lt;&gt;"-",VLOOKUP(E124,'i. iata codes and coordinates'!$C$3:$E$2960,2,FALSE),0))*SIN(IF(G124&lt;&gt;"-",VLOOKUP(G124,'i. iata codes and coordinates'!$C$3:$E$2960,2,FALSE),0))+COS(IF(E124&lt;&gt;"-",VLOOKUP(E124,'i. iata codes and coordinates'!$C$3:$E$2960,2,FALSE),0))*COS(IF(G124&lt;&gt;"-",VLOOKUP(G124,'i. iata codes and coordinates'!$C$3:$E$2960,2,FALSE),0))*COS(IF(G124&lt;&gt;"-",VLOOKUP(G124,'i. iata codes and coordinates'!$C$3:$E$2960,3,FALSE),0)-IF(E124&lt;&gt;"-",VLOOKUP(E124,'i. iata codes and coordinates'!$C$3:$E$2960,3,FALSE),0)))*3959,0)</f>
        <v>#N/A</v>
      </c>
      <c r="L124" s="7"/>
      <c r="M124" s="7"/>
    </row>
    <row r="125" spans="4:13" ht="15" thickBot="1">
      <c r="D125" s="9">
        <v>109</v>
      </c>
      <c r="E125" s="231"/>
      <c r="F125" s="233" t="str">
        <f>IFERROR(VLOOKUP(E125,'i. iata codes and coordinates'!$C$3:$J$2960,4,FALSE)," ")</f>
        <v xml:space="preserve"> </v>
      </c>
      <c r="G125" s="231"/>
      <c r="H125" s="233" t="str">
        <f>IFERROR(VLOOKUP(G125,'i. iata codes and coordinates'!$C$3:$J$2960,4,FALSE)," ")</f>
        <v xml:space="preserve"> </v>
      </c>
      <c r="I125" s="232" t="s">
        <v>369</v>
      </c>
      <c r="J125" s="7"/>
      <c r="K125" s="33" t="e">
        <f>IF(AND(E125&lt;&gt;"-",G125&lt;&gt;"-"),ACOS(SIN(IF(E125&lt;&gt;"-",VLOOKUP(E125,'i. iata codes and coordinates'!$C$3:$E$2960,2,FALSE),0))*SIN(IF(G125&lt;&gt;"-",VLOOKUP(G125,'i. iata codes and coordinates'!$C$3:$E$2960,2,FALSE),0))+COS(IF(E125&lt;&gt;"-",VLOOKUP(E125,'i. iata codes and coordinates'!$C$3:$E$2960,2,FALSE),0))*COS(IF(G125&lt;&gt;"-",VLOOKUP(G125,'i. iata codes and coordinates'!$C$3:$E$2960,2,FALSE),0))*COS(IF(G125&lt;&gt;"-",VLOOKUP(G125,'i. iata codes and coordinates'!$C$3:$E$2960,3,FALSE),0)-IF(E125&lt;&gt;"-",VLOOKUP(E125,'i. iata codes and coordinates'!$C$3:$E$2960,3,FALSE),0)))*3959,0)</f>
        <v>#N/A</v>
      </c>
      <c r="L125" s="7"/>
      <c r="M125" s="7"/>
    </row>
    <row r="126" spans="4:13" ht="15" thickBot="1">
      <c r="D126" s="9">
        <v>110</v>
      </c>
      <c r="E126" s="231"/>
      <c r="F126" s="233" t="str">
        <f>IFERROR(VLOOKUP(E126,'i. iata codes and coordinates'!$C$3:$J$2960,4,FALSE)," ")</f>
        <v xml:space="preserve"> </v>
      </c>
      <c r="G126" s="231"/>
      <c r="H126" s="233" t="str">
        <f>IFERROR(VLOOKUP(G126,'i. iata codes and coordinates'!$C$3:$J$2960,4,FALSE)," ")</f>
        <v xml:space="preserve"> </v>
      </c>
      <c r="I126" s="232" t="s">
        <v>369</v>
      </c>
      <c r="J126" s="7"/>
      <c r="K126" s="33" t="e">
        <f>IF(AND(E126&lt;&gt;"-",G126&lt;&gt;"-"),ACOS(SIN(IF(E126&lt;&gt;"-",VLOOKUP(E126,'i. iata codes and coordinates'!$C$3:$E$2960,2,FALSE),0))*SIN(IF(G126&lt;&gt;"-",VLOOKUP(G126,'i. iata codes and coordinates'!$C$3:$E$2960,2,FALSE),0))+COS(IF(E126&lt;&gt;"-",VLOOKUP(E126,'i. iata codes and coordinates'!$C$3:$E$2960,2,FALSE),0))*COS(IF(G126&lt;&gt;"-",VLOOKUP(G126,'i. iata codes and coordinates'!$C$3:$E$2960,2,FALSE),0))*COS(IF(G126&lt;&gt;"-",VLOOKUP(G126,'i. iata codes and coordinates'!$C$3:$E$2960,3,FALSE),0)-IF(E126&lt;&gt;"-",VLOOKUP(E126,'i. iata codes and coordinates'!$C$3:$E$2960,3,FALSE),0)))*3959,0)</f>
        <v>#N/A</v>
      </c>
      <c r="L126" s="7"/>
      <c r="M126" s="7"/>
    </row>
    <row r="127" spans="4:13" ht="15" thickBot="1">
      <c r="D127" s="9">
        <v>111</v>
      </c>
      <c r="E127" s="231"/>
      <c r="F127" s="233" t="str">
        <f>IFERROR(VLOOKUP(E127,'i. iata codes and coordinates'!$C$3:$J$2960,4,FALSE)," ")</f>
        <v xml:space="preserve"> </v>
      </c>
      <c r="G127" s="231"/>
      <c r="H127" s="233" t="str">
        <f>IFERROR(VLOOKUP(G127,'i. iata codes and coordinates'!$C$3:$J$2960,4,FALSE)," ")</f>
        <v xml:space="preserve"> </v>
      </c>
      <c r="I127" s="232" t="s">
        <v>369</v>
      </c>
      <c r="J127" s="7"/>
      <c r="K127" s="33" t="e">
        <f>IF(AND(E127&lt;&gt;"-",G127&lt;&gt;"-"),ACOS(SIN(IF(E127&lt;&gt;"-",VLOOKUP(E127,'i. iata codes and coordinates'!$C$3:$E$2960,2,FALSE),0))*SIN(IF(G127&lt;&gt;"-",VLOOKUP(G127,'i. iata codes and coordinates'!$C$3:$E$2960,2,FALSE),0))+COS(IF(E127&lt;&gt;"-",VLOOKUP(E127,'i. iata codes and coordinates'!$C$3:$E$2960,2,FALSE),0))*COS(IF(G127&lt;&gt;"-",VLOOKUP(G127,'i. iata codes and coordinates'!$C$3:$E$2960,2,FALSE),0))*COS(IF(G127&lt;&gt;"-",VLOOKUP(G127,'i. iata codes and coordinates'!$C$3:$E$2960,3,FALSE),0)-IF(E127&lt;&gt;"-",VLOOKUP(E127,'i. iata codes and coordinates'!$C$3:$E$2960,3,FALSE),0)))*3959,0)</f>
        <v>#N/A</v>
      </c>
      <c r="L127" s="7"/>
      <c r="M127" s="7"/>
    </row>
    <row r="128" spans="4:13" ht="15" thickBot="1">
      <c r="D128" s="9">
        <v>112</v>
      </c>
      <c r="E128" s="231"/>
      <c r="F128" s="233" t="str">
        <f>IFERROR(VLOOKUP(E128,'i. iata codes and coordinates'!$C$3:$J$2960,4,FALSE)," ")</f>
        <v xml:space="preserve"> </v>
      </c>
      <c r="G128" s="231"/>
      <c r="H128" s="233" t="str">
        <f>IFERROR(VLOOKUP(G128,'i. iata codes and coordinates'!$C$3:$J$2960,4,FALSE)," ")</f>
        <v xml:space="preserve"> </v>
      </c>
      <c r="I128" s="232" t="s">
        <v>369</v>
      </c>
      <c r="J128" s="7"/>
      <c r="K128" s="33" t="e">
        <f>IF(AND(E128&lt;&gt;"-",G128&lt;&gt;"-"),ACOS(SIN(IF(E128&lt;&gt;"-",VLOOKUP(E128,'i. iata codes and coordinates'!$C$3:$E$2960,2,FALSE),0))*SIN(IF(G128&lt;&gt;"-",VLOOKUP(G128,'i. iata codes and coordinates'!$C$3:$E$2960,2,FALSE),0))+COS(IF(E128&lt;&gt;"-",VLOOKUP(E128,'i. iata codes and coordinates'!$C$3:$E$2960,2,FALSE),0))*COS(IF(G128&lt;&gt;"-",VLOOKUP(G128,'i. iata codes and coordinates'!$C$3:$E$2960,2,FALSE),0))*COS(IF(G128&lt;&gt;"-",VLOOKUP(G128,'i. iata codes and coordinates'!$C$3:$E$2960,3,FALSE),0)-IF(E128&lt;&gt;"-",VLOOKUP(E128,'i. iata codes and coordinates'!$C$3:$E$2960,3,FALSE),0)))*3959,0)</f>
        <v>#N/A</v>
      </c>
      <c r="L128" s="7"/>
      <c r="M128" s="7"/>
    </row>
    <row r="129" spans="4:13" ht="15" thickBot="1">
      <c r="D129" s="9">
        <v>113</v>
      </c>
      <c r="E129" s="231"/>
      <c r="F129" s="233" t="str">
        <f>IFERROR(VLOOKUP(E129,'i. iata codes and coordinates'!$C$3:$J$2960,4,FALSE)," ")</f>
        <v xml:space="preserve"> </v>
      </c>
      <c r="G129" s="231"/>
      <c r="H129" s="233" t="str">
        <f>IFERROR(VLOOKUP(G129,'i. iata codes and coordinates'!$C$3:$J$2960,4,FALSE)," ")</f>
        <v xml:space="preserve"> </v>
      </c>
      <c r="I129" s="232" t="s">
        <v>369</v>
      </c>
      <c r="J129" s="7"/>
      <c r="K129" s="33" t="e">
        <f>IF(AND(E129&lt;&gt;"-",G129&lt;&gt;"-"),ACOS(SIN(IF(E129&lt;&gt;"-",VLOOKUP(E129,'i. iata codes and coordinates'!$C$3:$E$2960,2,FALSE),0))*SIN(IF(G129&lt;&gt;"-",VLOOKUP(G129,'i. iata codes and coordinates'!$C$3:$E$2960,2,FALSE),0))+COS(IF(E129&lt;&gt;"-",VLOOKUP(E129,'i. iata codes and coordinates'!$C$3:$E$2960,2,FALSE),0))*COS(IF(G129&lt;&gt;"-",VLOOKUP(G129,'i. iata codes and coordinates'!$C$3:$E$2960,2,FALSE),0))*COS(IF(G129&lt;&gt;"-",VLOOKUP(G129,'i. iata codes and coordinates'!$C$3:$E$2960,3,FALSE),0)-IF(E129&lt;&gt;"-",VLOOKUP(E129,'i. iata codes and coordinates'!$C$3:$E$2960,3,FALSE),0)))*3959,0)</f>
        <v>#N/A</v>
      </c>
      <c r="L129" s="7"/>
      <c r="M129" s="7"/>
    </row>
    <row r="130" spans="4:13" ht="15" thickBot="1">
      <c r="D130" s="9">
        <v>114</v>
      </c>
      <c r="E130" s="231"/>
      <c r="F130" s="233" t="str">
        <f>IFERROR(VLOOKUP(E130,'i. iata codes and coordinates'!$C$3:$J$2960,4,FALSE)," ")</f>
        <v xml:space="preserve"> </v>
      </c>
      <c r="G130" s="231"/>
      <c r="H130" s="233" t="str">
        <f>IFERROR(VLOOKUP(G130,'i. iata codes and coordinates'!$C$3:$J$2960,4,FALSE)," ")</f>
        <v xml:space="preserve"> </v>
      </c>
      <c r="I130" s="232" t="s">
        <v>369</v>
      </c>
      <c r="J130" s="7"/>
      <c r="K130" s="33" t="e">
        <f>IF(AND(E130&lt;&gt;"-",G130&lt;&gt;"-"),ACOS(SIN(IF(E130&lt;&gt;"-",VLOOKUP(E130,'i. iata codes and coordinates'!$C$3:$E$2960,2,FALSE),0))*SIN(IF(G130&lt;&gt;"-",VLOOKUP(G130,'i. iata codes and coordinates'!$C$3:$E$2960,2,FALSE),0))+COS(IF(E130&lt;&gt;"-",VLOOKUP(E130,'i. iata codes and coordinates'!$C$3:$E$2960,2,FALSE),0))*COS(IF(G130&lt;&gt;"-",VLOOKUP(G130,'i. iata codes and coordinates'!$C$3:$E$2960,2,FALSE),0))*COS(IF(G130&lt;&gt;"-",VLOOKUP(G130,'i. iata codes and coordinates'!$C$3:$E$2960,3,FALSE),0)-IF(E130&lt;&gt;"-",VLOOKUP(E130,'i. iata codes and coordinates'!$C$3:$E$2960,3,FALSE),0)))*3959,0)</f>
        <v>#N/A</v>
      </c>
      <c r="L130" s="7"/>
      <c r="M130" s="7"/>
    </row>
    <row r="131" spans="4:13" ht="15" thickBot="1">
      <c r="D131" s="9">
        <v>115</v>
      </c>
      <c r="E131" s="231"/>
      <c r="F131" s="233" t="str">
        <f>IFERROR(VLOOKUP(E131,'i. iata codes and coordinates'!$C$3:$J$2960,4,FALSE)," ")</f>
        <v xml:space="preserve"> </v>
      </c>
      <c r="G131" s="231"/>
      <c r="H131" s="233" t="str">
        <f>IFERROR(VLOOKUP(G131,'i. iata codes and coordinates'!$C$3:$J$2960,4,FALSE)," ")</f>
        <v xml:space="preserve"> </v>
      </c>
      <c r="I131" s="232" t="s">
        <v>369</v>
      </c>
      <c r="J131" s="7"/>
      <c r="K131" s="33" t="e">
        <f>IF(AND(E131&lt;&gt;"-",G131&lt;&gt;"-"),ACOS(SIN(IF(E131&lt;&gt;"-",VLOOKUP(E131,'i. iata codes and coordinates'!$C$3:$E$2960,2,FALSE),0))*SIN(IF(G131&lt;&gt;"-",VLOOKUP(G131,'i. iata codes and coordinates'!$C$3:$E$2960,2,FALSE),0))+COS(IF(E131&lt;&gt;"-",VLOOKUP(E131,'i. iata codes and coordinates'!$C$3:$E$2960,2,FALSE),0))*COS(IF(G131&lt;&gt;"-",VLOOKUP(G131,'i. iata codes and coordinates'!$C$3:$E$2960,2,FALSE),0))*COS(IF(G131&lt;&gt;"-",VLOOKUP(G131,'i. iata codes and coordinates'!$C$3:$E$2960,3,FALSE),0)-IF(E131&lt;&gt;"-",VLOOKUP(E131,'i. iata codes and coordinates'!$C$3:$E$2960,3,FALSE),0)))*3959,0)</f>
        <v>#N/A</v>
      </c>
      <c r="L131" s="7"/>
      <c r="M131" s="7"/>
    </row>
    <row r="132" spans="4:13" ht="15" thickBot="1">
      <c r="D132" s="9">
        <v>116</v>
      </c>
      <c r="E132" s="231"/>
      <c r="F132" s="233" t="str">
        <f>IFERROR(VLOOKUP(E132,'i. iata codes and coordinates'!$C$3:$J$2960,4,FALSE)," ")</f>
        <v xml:space="preserve"> </v>
      </c>
      <c r="G132" s="231"/>
      <c r="H132" s="233" t="str">
        <f>IFERROR(VLOOKUP(G132,'i. iata codes and coordinates'!$C$3:$J$2960,4,FALSE)," ")</f>
        <v xml:space="preserve"> </v>
      </c>
      <c r="I132" s="232" t="s">
        <v>369</v>
      </c>
      <c r="J132" s="7"/>
      <c r="K132" s="33" t="e">
        <f>IF(AND(E132&lt;&gt;"-",G132&lt;&gt;"-"),ACOS(SIN(IF(E132&lt;&gt;"-",VLOOKUP(E132,'i. iata codes and coordinates'!$C$3:$E$2960,2,FALSE),0))*SIN(IF(G132&lt;&gt;"-",VLOOKUP(G132,'i. iata codes and coordinates'!$C$3:$E$2960,2,FALSE),0))+COS(IF(E132&lt;&gt;"-",VLOOKUP(E132,'i. iata codes and coordinates'!$C$3:$E$2960,2,FALSE),0))*COS(IF(G132&lt;&gt;"-",VLOOKUP(G132,'i. iata codes and coordinates'!$C$3:$E$2960,2,FALSE),0))*COS(IF(G132&lt;&gt;"-",VLOOKUP(G132,'i. iata codes and coordinates'!$C$3:$E$2960,3,FALSE),0)-IF(E132&lt;&gt;"-",VLOOKUP(E132,'i. iata codes and coordinates'!$C$3:$E$2960,3,FALSE),0)))*3959,0)</f>
        <v>#N/A</v>
      </c>
      <c r="L132" s="7"/>
      <c r="M132" s="7"/>
    </row>
    <row r="133" spans="4:13" ht="15" thickBot="1">
      <c r="D133" s="9">
        <v>117</v>
      </c>
      <c r="E133" s="231"/>
      <c r="F133" s="233" t="str">
        <f>IFERROR(VLOOKUP(E133,'i. iata codes and coordinates'!$C$3:$J$2960,4,FALSE)," ")</f>
        <v xml:space="preserve"> </v>
      </c>
      <c r="G133" s="231"/>
      <c r="H133" s="233" t="str">
        <f>IFERROR(VLOOKUP(G133,'i. iata codes and coordinates'!$C$3:$J$2960,4,FALSE)," ")</f>
        <v xml:space="preserve"> </v>
      </c>
      <c r="I133" s="232" t="s">
        <v>369</v>
      </c>
      <c r="J133" s="7"/>
      <c r="K133" s="33" t="e">
        <f>IF(AND(E133&lt;&gt;"-",G133&lt;&gt;"-"),ACOS(SIN(IF(E133&lt;&gt;"-",VLOOKUP(E133,'i. iata codes and coordinates'!$C$3:$E$2960,2,FALSE),0))*SIN(IF(G133&lt;&gt;"-",VLOOKUP(G133,'i. iata codes and coordinates'!$C$3:$E$2960,2,FALSE),0))+COS(IF(E133&lt;&gt;"-",VLOOKUP(E133,'i. iata codes and coordinates'!$C$3:$E$2960,2,FALSE),0))*COS(IF(G133&lt;&gt;"-",VLOOKUP(G133,'i. iata codes and coordinates'!$C$3:$E$2960,2,FALSE),0))*COS(IF(G133&lt;&gt;"-",VLOOKUP(G133,'i. iata codes and coordinates'!$C$3:$E$2960,3,FALSE),0)-IF(E133&lt;&gt;"-",VLOOKUP(E133,'i. iata codes and coordinates'!$C$3:$E$2960,3,FALSE),0)))*3959,0)</f>
        <v>#N/A</v>
      </c>
      <c r="L133" s="7"/>
      <c r="M133" s="7"/>
    </row>
    <row r="134" spans="4:13" ht="15" thickBot="1">
      <c r="D134" s="9">
        <v>118</v>
      </c>
      <c r="E134" s="231"/>
      <c r="F134" s="233" t="str">
        <f>IFERROR(VLOOKUP(E134,'i. iata codes and coordinates'!$C$3:$J$2960,4,FALSE)," ")</f>
        <v xml:space="preserve"> </v>
      </c>
      <c r="G134" s="231"/>
      <c r="H134" s="233" t="str">
        <f>IFERROR(VLOOKUP(G134,'i. iata codes and coordinates'!$C$3:$J$2960,4,FALSE)," ")</f>
        <v xml:space="preserve"> </v>
      </c>
      <c r="I134" s="232" t="s">
        <v>369</v>
      </c>
      <c r="J134" s="7"/>
      <c r="K134" s="33" t="e">
        <f>IF(AND(E134&lt;&gt;"-",G134&lt;&gt;"-"),ACOS(SIN(IF(E134&lt;&gt;"-",VLOOKUP(E134,'i. iata codes and coordinates'!$C$3:$E$2960,2,FALSE),0))*SIN(IF(G134&lt;&gt;"-",VLOOKUP(G134,'i. iata codes and coordinates'!$C$3:$E$2960,2,FALSE),0))+COS(IF(E134&lt;&gt;"-",VLOOKUP(E134,'i. iata codes and coordinates'!$C$3:$E$2960,2,FALSE),0))*COS(IF(G134&lt;&gt;"-",VLOOKUP(G134,'i. iata codes and coordinates'!$C$3:$E$2960,2,FALSE),0))*COS(IF(G134&lt;&gt;"-",VLOOKUP(G134,'i. iata codes and coordinates'!$C$3:$E$2960,3,FALSE),0)-IF(E134&lt;&gt;"-",VLOOKUP(E134,'i. iata codes and coordinates'!$C$3:$E$2960,3,FALSE),0)))*3959,0)</f>
        <v>#N/A</v>
      </c>
      <c r="L134" s="7"/>
      <c r="M134" s="7"/>
    </row>
    <row r="135" spans="4:13" ht="15" thickBot="1">
      <c r="D135" s="9">
        <v>119</v>
      </c>
      <c r="E135" s="231"/>
      <c r="F135" s="233" t="str">
        <f>IFERROR(VLOOKUP(E135,'i. iata codes and coordinates'!$C$3:$J$2960,4,FALSE)," ")</f>
        <v xml:space="preserve"> </v>
      </c>
      <c r="G135" s="231"/>
      <c r="H135" s="233" t="str">
        <f>IFERROR(VLOOKUP(G135,'i. iata codes and coordinates'!$C$3:$J$2960,4,FALSE)," ")</f>
        <v xml:space="preserve"> </v>
      </c>
      <c r="I135" s="232" t="s">
        <v>369</v>
      </c>
      <c r="J135" s="7"/>
      <c r="K135" s="33" t="e">
        <f>IF(AND(E135&lt;&gt;"-",G135&lt;&gt;"-"),ACOS(SIN(IF(E135&lt;&gt;"-",VLOOKUP(E135,'i. iata codes and coordinates'!$C$3:$E$2960,2,FALSE),0))*SIN(IF(G135&lt;&gt;"-",VLOOKUP(G135,'i. iata codes and coordinates'!$C$3:$E$2960,2,FALSE),0))+COS(IF(E135&lt;&gt;"-",VLOOKUP(E135,'i. iata codes and coordinates'!$C$3:$E$2960,2,FALSE),0))*COS(IF(G135&lt;&gt;"-",VLOOKUP(G135,'i. iata codes and coordinates'!$C$3:$E$2960,2,FALSE),0))*COS(IF(G135&lt;&gt;"-",VLOOKUP(G135,'i. iata codes and coordinates'!$C$3:$E$2960,3,FALSE),0)-IF(E135&lt;&gt;"-",VLOOKUP(E135,'i. iata codes and coordinates'!$C$3:$E$2960,3,FALSE),0)))*3959,0)</f>
        <v>#N/A</v>
      </c>
      <c r="L135" s="7"/>
      <c r="M135" s="7"/>
    </row>
    <row r="136" spans="4:13" ht="15" thickBot="1">
      <c r="D136" s="9">
        <v>120</v>
      </c>
      <c r="E136" s="231"/>
      <c r="F136" s="233" t="str">
        <f>IFERROR(VLOOKUP(E136,'i. iata codes and coordinates'!$C$3:$J$2960,4,FALSE)," ")</f>
        <v xml:space="preserve"> </v>
      </c>
      <c r="G136" s="231"/>
      <c r="H136" s="233" t="str">
        <f>IFERROR(VLOOKUP(G136,'i. iata codes and coordinates'!$C$3:$J$2960,4,FALSE)," ")</f>
        <v xml:space="preserve"> </v>
      </c>
      <c r="I136" s="232" t="s">
        <v>369</v>
      </c>
      <c r="J136" s="7"/>
      <c r="K136" s="33" t="e">
        <f>IF(AND(E136&lt;&gt;"-",G136&lt;&gt;"-"),ACOS(SIN(IF(E136&lt;&gt;"-",VLOOKUP(E136,'i. iata codes and coordinates'!$C$3:$E$2960,2,FALSE),0))*SIN(IF(G136&lt;&gt;"-",VLOOKUP(G136,'i. iata codes and coordinates'!$C$3:$E$2960,2,FALSE),0))+COS(IF(E136&lt;&gt;"-",VLOOKUP(E136,'i. iata codes and coordinates'!$C$3:$E$2960,2,FALSE),0))*COS(IF(G136&lt;&gt;"-",VLOOKUP(G136,'i. iata codes and coordinates'!$C$3:$E$2960,2,FALSE),0))*COS(IF(G136&lt;&gt;"-",VLOOKUP(G136,'i. iata codes and coordinates'!$C$3:$E$2960,3,FALSE),0)-IF(E136&lt;&gt;"-",VLOOKUP(E136,'i. iata codes and coordinates'!$C$3:$E$2960,3,FALSE),0)))*3959,0)</f>
        <v>#N/A</v>
      </c>
      <c r="L136" s="7"/>
      <c r="M136" s="7"/>
    </row>
    <row r="137" spans="4:13" ht="15" thickBot="1">
      <c r="D137" s="9">
        <v>121</v>
      </c>
      <c r="E137" s="231"/>
      <c r="F137" s="233" t="str">
        <f>IFERROR(VLOOKUP(E137,'i. iata codes and coordinates'!$C$3:$J$2960,4,FALSE)," ")</f>
        <v xml:space="preserve"> </v>
      </c>
      <c r="G137" s="231"/>
      <c r="H137" s="233" t="str">
        <f>IFERROR(VLOOKUP(G137,'i. iata codes and coordinates'!$C$3:$J$2960,4,FALSE)," ")</f>
        <v xml:space="preserve"> </v>
      </c>
      <c r="I137" s="232" t="s">
        <v>369</v>
      </c>
      <c r="J137" s="7"/>
      <c r="K137" s="33" t="e">
        <f>IF(AND(E137&lt;&gt;"-",G137&lt;&gt;"-"),ACOS(SIN(IF(E137&lt;&gt;"-",VLOOKUP(E137,'i. iata codes and coordinates'!$C$3:$E$2960,2,FALSE),0))*SIN(IF(G137&lt;&gt;"-",VLOOKUP(G137,'i. iata codes and coordinates'!$C$3:$E$2960,2,FALSE),0))+COS(IF(E137&lt;&gt;"-",VLOOKUP(E137,'i. iata codes and coordinates'!$C$3:$E$2960,2,FALSE),0))*COS(IF(G137&lt;&gt;"-",VLOOKUP(G137,'i. iata codes and coordinates'!$C$3:$E$2960,2,FALSE),0))*COS(IF(G137&lt;&gt;"-",VLOOKUP(G137,'i. iata codes and coordinates'!$C$3:$E$2960,3,FALSE),0)-IF(E137&lt;&gt;"-",VLOOKUP(E137,'i. iata codes and coordinates'!$C$3:$E$2960,3,FALSE),0)))*3959,0)</f>
        <v>#N/A</v>
      </c>
      <c r="L137" s="7"/>
      <c r="M137" s="7"/>
    </row>
    <row r="138" spans="4:13" ht="15" thickBot="1">
      <c r="D138" s="9">
        <v>122</v>
      </c>
      <c r="E138" s="231"/>
      <c r="F138" s="233" t="str">
        <f>IFERROR(VLOOKUP(E138,'i. iata codes and coordinates'!$C$3:$J$2960,4,FALSE)," ")</f>
        <v xml:space="preserve"> </v>
      </c>
      <c r="G138" s="231"/>
      <c r="H138" s="233" t="str">
        <f>IFERROR(VLOOKUP(G138,'i. iata codes and coordinates'!$C$3:$J$2960,4,FALSE)," ")</f>
        <v xml:space="preserve"> </v>
      </c>
      <c r="I138" s="232" t="s">
        <v>369</v>
      </c>
      <c r="J138" s="7"/>
      <c r="K138" s="33" t="e">
        <f>IF(AND(E138&lt;&gt;"-",G138&lt;&gt;"-"),ACOS(SIN(IF(E138&lt;&gt;"-",VLOOKUP(E138,'i. iata codes and coordinates'!$C$3:$E$2960,2,FALSE),0))*SIN(IF(G138&lt;&gt;"-",VLOOKUP(G138,'i. iata codes and coordinates'!$C$3:$E$2960,2,FALSE),0))+COS(IF(E138&lt;&gt;"-",VLOOKUP(E138,'i. iata codes and coordinates'!$C$3:$E$2960,2,FALSE),0))*COS(IF(G138&lt;&gt;"-",VLOOKUP(G138,'i. iata codes and coordinates'!$C$3:$E$2960,2,FALSE),0))*COS(IF(G138&lt;&gt;"-",VLOOKUP(G138,'i. iata codes and coordinates'!$C$3:$E$2960,3,FALSE),0)-IF(E138&lt;&gt;"-",VLOOKUP(E138,'i. iata codes and coordinates'!$C$3:$E$2960,3,FALSE),0)))*3959,0)</f>
        <v>#N/A</v>
      </c>
      <c r="L138" s="7"/>
      <c r="M138" s="7"/>
    </row>
    <row r="139" spans="4:13" ht="15" thickBot="1">
      <c r="D139" s="9">
        <v>123</v>
      </c>
      <c r="E139" s="231"/>
      <c r="F139" s="233" t="str">
        <f>IFERROR(VLOOKUP(E139,'i. iata codes and coordinates'!$C$3:$J$2960,4,FALSE)," ")</f>
        <v xml:space="preserve"> </v>
      </c>
      <c r="G139" s="231"/>
      <c r="H139" s="233" t="str">
        <f>IFERROR(VLOOKUP(G139,'i. iata codes and coordinates'!$C$3:$J$2960,4,FALSE)," ")</f>
        <v xml:space="preserve"> </v>
      </c>
      <c r="I139" s="232" t="s">
        <v>369</v>
      </c>
      <c r="J139" s="7"/>
      <c r="K139" s="33" t="e">
        <f>IF(AND(E139&lt;&gt;"-",G139&lt;&gt;"-"),ACOS(SIN(IF(E139&lt;&gt;"-",VLOOKUP(E139,'i. iata codes and coordinates'!$C$3:$E$2960,2,FALSE),0))*SIN(IF(G139&lt;&gt;"-",VLOOKUP(G139,'i. iata codes and coordinates'!$C$3:$E$2960,2,FALSE),0))+COS(IF(E139&lt;&gt;"-",VLOOKUP(E139,'i. iata codes and coordinates'!$C$3:$E$2960,2,FALSE),0))*COS(IF(G139&lt;&gt;"-",VLOOKUP(G139,'i. iata codes and coordinates'!$C$3:$E$2960,2,FALSE),0))*COS(IF(G139&lt;&gt;"-",VLOOKUP(G139,'i. iata codes and coordinates'!$C$3:$E$2960,3,FALSE),0)-IF(E139&lt;&gt;"-",VLOOKUP(E139,'i. iata codes and coordinates'!$C$3:$E$2960,3,FALSE),0)))*3959,0)</f>
        <v>#N/A</v>
      </c>
      <c r="L139" s="7"/>
      <c r="M139" s="7"/>
    </row>
    <row r="140" spans="4:13" ht="15" thickBot="1">
      <c r="D140" s="9">
        <v>124</v>
      </c>
      <c r="E140" s="231"/>
      <c r="F140" s="233" t="str">
        <f>IFERROR(VLOOKUP(E140,'i. iata codes and coordinates'!$C$3:$J$2960,4,FALSE)," ")</f>
        <v xml:space="preserve"> </v>
      </c>
      <c r="G140" s="231"/>
      <c r="H140" s="233" t="str">
        <f>IFERROR(VLOOKUP(G140,'i. iata codes and coordinates'!$C$3:$J$2960,4,FALSE)," ")</f>
        <v xml:space="preserve"> </v>
      </c>
      <c r="I140" s="232" t="s">
        <v>369</v>
      </c>
      <c r="J140" s="7"/>
      <c r="K140" s="33" t="e">
        <f>IF(AND(E140&lt;&gt;"-",G140&lt;&gt;"-"),ACOS(SIN(IF(E140&lt;&gt;"-",VLOOKUP(E140,'i. iata codes and coordinates'!$C$3:$E$2960,2,FALSE),0))*SIN(IF(G140&lt;&gt;"-",VLOOKUP(G140,'i. iata codes and coordinates'!$C$3:$E$2960,2,FALSE),0))+COS(IF(E140&lt;&gt;"-",VLOOKUP(E140,'i. iata codes and coordinates'!$C$3:$E$2960,2,FALSE),0))*COS(IF(G140&lt;&gt;"-",VLOOKUP(G140,'i. iata codes and coordinates'!$C$3:$E$2960,2,FALSE),0))*COS(IF(G140&lt;&gt;"-",VLOOKUP(G140,'i. iata codes and coordinates'!$C$3:$E$2960,3,FALSE),0)-IF(E140&lt;&gt;"-",VLOOKUP(E140,'i. iata codes and coordinates'!$C$3:$E$2960,3,FALSE),0)))*3959,0)</f>
        <v>#N/A</v>
      </c>
      <c r="L140" s="7"/>
      <c r="M140" s="7"/>
    </row>
    <row r="141" spans="4:13" ht="15" thickBot="1">
      <c r="D141" s="9">
        <v>125</v>
      </c>
      <c r="E141" s="231"/>
      <c r="F141" s="233" t="str">
        <f>IFERROR(VLOOKUP(E141,'i. iata codes and coordinates'!$C$3:$J$2960,4,FALSE)," ")</f>
        <v xml:space="preserve"> </v>
      </c>
      <c r="G141" s="231"/>
      <c r="H141" s="233" t="str">
        <f>IFERROR(VLOOKUP(G141,'i. iata codes and coordinates'!$C$3:$J$2960,4,FALSE)," ")</f>
        <v xml:space="preserve"> </v>
      </c>
      <c r="I141" s="232" t="s">
        <v>369</v>
      </c>
      <c r="J141" s="7"/>
      <c r="K141" s="33" t="e">
        <f>IF(AND(E141&lt;&gt;"-",G141&lt;&gt;"-"),ACOS(SIN(IF(E141&lt;&gt;"-",VLOOKUP(E141,'i. iata codes and coordinates'!$C$3:$E$2960,2,FALSE),0))*SIN(IF(G141&lt;&gt;"-",VLOOKUP(G141,'i. iata codes and coordinates'!$C$3:$E$2960,2,FALSE),0))+COS(IF(E141&lt;&gt;"-",VLOOKUP(E141,'i. iata codes and coordinates'!$C$3:$E$2960,2,FALSE),0))*COS(IF(G141&lt;&gt;"-",VLOOKUP(G141,'i. iata codes and coordinates'!$C$3:$E$2960,2,FALSE),0))*COS(IF(G141&lt;&gt;"-",VLOOKUP(G141,'i. iata codes and coordinates'!$C$3:$E$2960,3,FALSE),0)-IF(E141&lt;&gt;"-",VLOOKUP(E141,'i. iata codes and coordinates'!$C$3:$E$2960,3,FALSE),0)))*3959,0)</f>
        <v>#N/A</v>
      </c>
      <c r="L141" s="7"/>
      <c r="M141" s="7"/>
    </row>
    <row r="142" spans="4:13" ht="15" thickBot="1">
      <c r="D142" s="9">
        <v>126</v>
      </c>
      <c r="E142" s="231"/>
      <c r="F142" s="233" t="str">
        <f>IFERROR(VLOOKUP(E142,'i. iata codes and coordinates'!$C$3:$J$2960,4,FALSE)," ")</f>
        <v xml:space="preserve"> </v>
      </c>
      <c r="G142" s="231"/>
      <c r="H142" s="233" t="str">
        <f>IFERROR(VLOOKUP(G142,'i. iata codes and coordinates'!$C$3:$J$2960,4,FALSE)," ")</f>
        <v xml:space="preserve"> </v>
      </c>
      <c r="I142" s="232" t="s">
        <v>369</v>
      </c>
      <c r="J142" s="7"/>
      <c r="K142" s="33" t="e">
        <f>IF(AND(E142&lt;&gt;"-",G142&lt;&gt;"-"),ACOS(SIN(IF(E142&lt;&gt;"-",VLOOKUP(E142,'i. iata codes and coordinates'!$C$3:$E$2960,2,FALSE),0))*SIN(IF(G142&lt;&gt;"-",VLOOKUP(G142,'i. iata codes and coordinates'!$C$3:$E$2960,2,FALSE),0))+COS(IF(E142&lt;&gt;"-",VLOOKUP(E142,'i. iata codes and coordinates'!$C$3:$E$2960,2,FALSE),0))*COS(IF(G142&lt;&gt;"-",VLOOKUP(G142,'i. iata codes and coordinates'!$C$3:$E$2960,2,FALSE),0))*COS(IF(G142&lt;&gt;"-",VLOOKUP(G142,'i. iata codes and coordinates'!$C$3:$E$2960,3,FALSE),0)-IF(E142&lt;&gt;"-",VLOOKUP(E142,'i. iata codes and coordinates'!$C$3:$E$2960,3,FALSE),0)))*3959,0)</f>
        <v>#N/A</v>
      </c>
      <c r="L142" s="7"/>
      <c r="M142" s="7"/>
    </row>
    <row r="143" spans="4:13" ht="15" thickBot="1">
      <c r="D143" s="9">
        <v>127</v>
      </c>
      <c r="E143" s="231"/>
      <c r="F143" s="233" t="str">
        <f>IFERROR(VLOOKUP(E143,'i. iata codes and coordinates'!$C$3:$J$2960,4,FALSE)," ")</f>
        <v xml:space="preserve"> </v>
      </c>
      <c r="G143" s="231"/>
      <c r="H143" s="233" t="str">
        <f>IFERROR(VLOOKUP(G143,'i. iata codes and coordinates'!$C$3:$J$2960,4,FALSE)," ")</f>
        <v xml:space="preserve"> </v>
      </c>
      <c r="I143" s="232" t="s">
        <v>369</v>
      </c>
      <c r="J143" s="7"/>
      <c r="K143" s="33" t="e">
        <f>IF(AND(E143&lt;&gt;"-",G143&lt;&gt;"-"),ACOS(SIN(IF(E143&lt;&gt;"-",VLOOKUP(E143,'i. iata codes and coordinates'!$C$3:$E$2960,2,FALSE),0))*SIN(IF(G143&lt;&gt;"-",VLOOKUP(G143,'i. iata codes and coordinates'!$C$3:$E$2960,2,FALSE),0))+COS(IF(E143&lt;&gt;"-",VLOOKUP(E143,'i. iata codes and coordinates'!$C$3:$E$2960,2,FALSE),0))*COS(IF(G143&lt;&gt;"-",VLOOKUP(G143,'i. iata codes and coordinates'!$C$3:$E$2960,2,FALSE),0))*COS(IF(G143&lt;&gt;"-",VLOOKUP(G143,'i. iata codes and coordinates'!$C$3:$E$2960,3,FALSE),0)-IF(E143&lt;&gt;"-",VLOOKUP(E143,'i. iata codes and coordinates'!$C$3:$E$2960,3,FALSE),0)))*3959,0)</f>
        <v>#N/A</v>
      </c>
      <c r="L143" s="7"/>
      <c r="M143" s="7"/>
    </row>
    <row r="144" spans="4:13" ht="15" thickBot="1">
      <c r="D144" s="9">
        <v>128</v>
      </c>
      <c r="E144" s="231"/>
      <c r="F144" s="233" t="str">
        <f>IFERROR(VLOOKUP(E144,'i. iata codes and coordinates'!$C$3:$J$2960,4,FALSE)," ")</f>
        <v xml:space="preserve"> </v>
      </c>
      <c r="G144" s="231"/>
      <c r="H144" s="233" t="str">
        <f>IFERROR(VLOOKUP(G144,'i. iata codes and coordinates'!$C$3:$J$2960,4,FALSE)," ")</f>
        <v xml:space="preserve"> </v>
      </c>
      <c r="I144" s="232" t="s">
        <v>369</v>
      </c>
      <c r="J144" s="7"/>
      <c r="K144" s="33" t="e">
        <f>IF(AND(E144&lt;&gt;"-",G144&lt;&gt;"-"),ACOS(SIN(IF(E144&lt;&gt;"-",VLOOKUP(E144,'i. iata codes and coordinates'!$C$3:$E$2960,2,FALSE),0))*SIN(IF(G144&lt;&gt;"-",VLOOKUP(G144,'i. iata codes and coordinates'!$C$3:$E$2960,2,FALSE),0))+COS(IF(E144&lt;&gt;"-",VLOOKUP(E144,'i. iata codes and coordinates'!$C$3:$E$2960,2,FALSE),0))*COS(IF(G144&lt;&gt;"-",VLOOKUP(G144,'i. iata codes and coordinates'!$C$3:$E$2960,2,FALSE),0))*COS(IF(G144&lt;&gt;"-",VLOOKUP(G144,'i. iata codes and coordinates'!$C$3:$E$2960,3,FALSE),0)-IF(E144&lt;&gt;"-",VLOOKUP(E144,'i. iata codes and coordinates'!$C$3:$E$2960,3,FALSE),0)))*3959,0)</f>
        <v>#N/A</v>
      </c>
      <c r="L144" s="7"/>
      <c r="M144" s="7"/>
    </row>
    <row r="145" spans="4:13" ht="15" thickBot="1">
      <c r="D145" s="9">
        <v>129</v>
      </c>
      <c r="E145" s="231"/>
      <c r="F145" s="233" t="str">
        <f>IFERROR(VLOOKUP(E145,'i. iata codes and coordinates'!$C$3:$J$2960,4,FALSE)," ")</f>
        <v xml:space="preserve"> </v>
      </c>
      <c r="G145" s="231"/>
      <c r="H145" s="233" t="str">
        <f>IFERROR(VLOOKUP(G145,'i. iata codes and coordinates'!$C$3:$J$2960,4,FALSE)," ")</f>
        <v xml:space="preserve"> </v>
      </c>
      <c r="I145" s="232" t="s">
        <v>369</v>
      </c>
      <c r="J145" s="7"/>
      <c r="K145" s="33" t="e">
        <f>IF(AND(E145&lt;&gt;"-",G145&lt;&gt;"-"),ACOS(SIN(IF(E145&lt;&gt;"-",VLOOKUP(E145,'i. iata codes and coordinates'!$C$3:$E$2960,2,FALSE),0))*SIN(IF(G145&lt;&gt;"-",VLOOKUP(G145,'i. iata codes and coordinates'!$C$3:$E$2960,2,FALSE),0))+COS(IF(E145&lt;&gt;"-",VLOOKUP(E145,'i. iata codes and coordinates'!$C$3:$E$2960,2,FALSE),0))*COS(IF(G145&lt;&gt;"-",VLOOKUP(G145,'i. iata codes and coordinates'!$C$3:$E$2960,2,FALSE),0))*COS(IF(G145&lt;&gt;"-",VLOOKUP(G145,'i. iata codes and coordinates'!$C$3:$E$2960,3,FALSE),0)-IF(E145&lt;&gt;"-",VLOOKUP(E145,'i. iata codes and coordinates'!$C$3:$E$2960,3,FALSE),0)))*3959,0)</f>
        <v>#N/A</v>
      </c>
      <c r="L145" s="7"/>
      <c r="M145" s="7"/>
    </row>
    <row r="146" spans="4:13" ht="15" thickBot="1">
      <c r="D146" s="9">
        <v>130</v>
      </c>
      <c r="E146" s="231"/>
      <c r="F146" s="233" t="str">
        <f>IFERROR(VLOOKUP(E146,'i. iata codes and coordinates'!$C$3:$J$2960,4,FALSE)," ")</f>
        <v xml:space="preserve"> </v>
      </c>
      <c r="G146" s="231"/>
      <c r="H146" s="233" t="str">
        <f>IFERROR(VLOOKUP(G146,'i. iata codes and coordinates'!$C$3:$J$2960,4,FALSE)," ")</f>
        <v xml:space="preserve"> </v>
      </c>
      <c r="I146" s="232" t="s">
        <v>369</v>
      </c>
      <c r="J146" s="7"/>
      <c r="K146" s="33" t="e">
        <f>IF(AND(E146&lt;&gt;"-",G146&lt;&gt;"-"),ACOS(SIN(IF(E146&lt;&gt;"-",VLOOKUP(E146,'i. iata codes and coordinates'!$C$3:$E$2960,2,FALSE),0))*SIN(IF(G146&lt;&gt;"-",VLOOKUP(G146,'i. iata codes and coordinates'!$C$3:$E$2960,2,FALSE),0))+COS(IF(E146&lt;&gt;"-",VLOOKUP(E146,'i. iata codes and coordinates'!$C$3:$E$2960,2,FALSE),0))*COS(IF(G146&lt;&gt;"-",VLOOKUP(G146,'i. iata codes and coordinates'!$C$3:$E$2960,2,FALSE),0))*COS(IF(G146&lt;&gt;"-",VLOOKUP(G146,'i. iata codes and coordinates'!$C$3:$E$2960,3,FALSE),0)-IF(E146&lt;&gt;"-",VLOOKUP(E146,'i. iata codes and coordinates'!$C$3:$E$2960,3,FALSE),0)))*3959,0)</f>
        <v>#N/A</v>
      </c>
      <c r="L146" s="7"/>
      <c r="M146" s="7"/>
    </row>
    <row r="147" spans="4:13" ht="15" thickBot="1">
      <c r="D147" s="9">
        <v>131</v>
      </c>
      <c r="E147" s="231"/>
      <c r="F147" s="233" t="str">
        <f>IFERROR(VLOOKUP(E147,'i. iata codes and coordinates'!$C$3:$J$2960,4,FALSE)," ")</f>
        <v xml:space="preserve"> </v>
      </c>
      <c r="G147" s="231"/>
      <c r="H147" s="233" t="str">
        <f>IFERROR(VLOOKUP(G147,'i. iata codes and coordinates'!$C$3:$J$2960,4,FALSE)," ")</f>
        <v xml:space="preserve"> </v>
      </c>
      <c r="I147" s="232" t="s">
        <v>369</v>
      </c>
      <c r="J147" s="7"/>
      <c r="K147" s="33" t="e">
        <f>IF(AND(E147&lt;&gt;"-",G147&lt;&gt;"-"),ACOS(SIN(IF(E147&lt;&gt;"-",VLOOKUP(E147,'i. iata codes and coordinates'!$C$3:$E$2960,2,FALSE),0))*SIN(IF(G147&lt;&gt;"-",VLOOKUP(G147,'i. iata codes and coordinates'!$C$3:$E$2960,2,FALSE),0))+COS(IF(E147&lt;&gt;"-",VLOOKUP(E147,'i. iata codes and coordinates'!$C$3:$E$2960,2,FALSE),0))*COS(IF(G147&lt;&gt;"-",VLOOKUP(G147,'i. iata codes and coordinates'!$C$3:$E$2960,2,FALSE),0))*COS(IF(G147&lt;&gt;"-",VLOOKUP(G147,'i. iata codes and coordinates'!$C$3:$E$2960,3,FALSE),0)-IF(E147&lt;&gt;"-",VLOOKUP(E147,'i. iata codes and coordinates'!$C$3:$E$2960,3,FALSE),0)))*3959,0)</f>
        <v>#N/A</v>
      </c>
      <c r="L147" s="7"/>
      <c r="M147" s="7"/>
    </row>
    <row r="148" spans="4:13" ht="15" thickBot="1">
      <c r="D148" s="9">
        <v>132</v>
      </c>
      <c r="E148" s="231"/>
      <c r="F148" s="233" t="str">
        <f>IFERROR(VLOOKUP(E148,'i. iata codes and coordinates'!$C$3:$J$2960,4,FALSE)," ")</f>
        <v xml:space="preserve"> </v>
      </c>
      <c r="G148" s="231"/>
      <c r="H148" s="233" t="str">
        <f>IFERROR(VLOOKUP(G148,'i. iata codes and coordinates'!$C$3:$J$2960,4,FALSE)," ")</f>
        <v xml:space="preserve"> </v>
      </c>
      <c r="I148" s="232" t="s">
        <v>369</v>
      </c>
      <c r="J148" s="7"/>
      <c r="K148" s="33" t="e">
        <f>IF(AND(E148&lt;&gt;"-",G148&lt;&gt;"-"),ACOS(SIN(IF(E148&lt;&gt;"-",VLOOKUP(E148,'i. iata codes and coordinates'!$C$3:$E$2960,2,FALSE),0))*SIN(IF(G148&lt;&gt;"-",VLOOKUP(G148,'i. iata codes and coordinates'!$C$3:$E$2960,2,FALSE),0))+COS(IF(E148&lt;&gt;"-",VLOOKUP(E148,'i. iata codes and coordinates'!$C$3:$E$2960,2,FALSE),0))*COS(IF(G148&lt;&gt;"-",VLOOKUP(G148,'i. iata codes and coordinates'!$C$3:$E$2960,2,FALSE),0))*COS(IF(G148&lt;&gt;"-",VLOOKUP(G148,'i. iata codes and coordinates'!$C$3:$E$2960,3,FALSE),0)-IF(E148&lt;&gt;"-",VLOOKUP(E148,'i. iata codes and coordinates'!$C$3:$E$2960,3,FALSE),0)))*3959,0)</f>
        <v>#N/A</v>
      </c>
      <c r="L148" s="7"/>
      <c r="M148" s="7"/>
    </row>
    <row r="149" spans="4:13" ht="15" thickBot="1">
      <c r="D149" s="9">
        <v>133</v>
      </c>
      <c r="E149" s="231"/>
      <c r="F149" s="233" t="str">
        <f>IFERROR(VLOOKUP(E149,'i. iata codes and coordinates'!$C$3:$J$2960,4,FALSE)," ")</f>
        <v xml:space="preserve"> </v>
      </c>
      <c r="G149" s="231"/>
      <c r="H149" s="233" t="str">
        <f>IFERROR(VLOOKUP(G149,'i. iata codes and coordinates'!$C$3:$J$2960,4,FALSE)," ")</f>
        <v xml:space="preserve"> </v>
      </c>
      <c r="I149" s="232" t="s">
        <v>369</v>
      </c>
      <c r="J149" s="7"/>
      <c r="K149" s="33" t="e">
        <f>IF(AND(E149&lt;&gt;"-",G149&lt;&gt;"-"),ACOS(SIN(IF(E149&lt;&gt;"-",VLOOKUP(E149,'i. iata codes and coordinates'!$C$3:$E$2960,2,FALSE),0))*SIN(IF(G149&lt;&gt;"-",VLOOKUP(G149,'i. iata codes and coordinates'!$C$3:$E$2960,2,FALSE),0))+COS(IF(E149&lt;&gt;"-",VLOOKUP(E149,'i. iata codes and coordinates'!$C$3:$E$2960,2,FALSE),0))*COS(IF(G149&lt;&gt;"-",VLOOKUP(G149,'i. iata codes and coordinates'!$C$3:$E$2960,2,FALSE),0))*COS(IF(G149&lt;&gt;"-",VLOOKUP(G149,'i. iata codes and coordinates'!$C$3:$E$2960,3,FALSE),0)-IF(E149&lt;&gt;"-",VLOOKUP(E149,'i. iata codes and coordinates'!$C$3:$E$2960,3,FALSE),0)))*3959,0)</f>
        <v>#N/A</v>
      </c>
      <c r="L149" s="7"/>
      <c r="M149" s="7"/>
    </row>
    <row r="150" spans="4:13" ht="15" thickBot="1">
      <c r="D150" s="9">
        <v>134</v>
      </c>
      <c r="E150" s="231"/>
      <c r="F150" s="233" t="str">
        <f>IFERROR(VLOOKUP(E150,'i. iata codes and coordinates'!$C$3:$J$2960,4,FALSE)," ")</f>
        <v xml:space="preserve"> </v>
      </c>
      <c r="G150" s="231"/>
      <c r="H150" s="233" t="str">
        <f>IFERROR(VLOOKUP(G150,'i. iata codes and coordinates'!$C$3:$J$2960,4,FALSE)," ")</f>
        <v xml:space="preserve"> </v>
      </c>
      <c r="I150" s="232" t="s">
        <v>369</v>
      </c>
      <c r="J150" s="7"/>
      <c r="K150" s="33" t="e">
        <f>IF(AND(E150&lt;&gt;"-",G150&lt;&gt;"-"),ACOS(SIN(IF(E150&lt;&gt;"-",VLOOKUP(E150,'i. iata codes and coordinates'!$C$3:$E$2960,2,FALSE),0))*SIN(IF(G150&lt;&gt;"-",VLOOKUP(G150,'i. iata codes and coordinates'!$C$3:$E$2960,2,FALSE),0))+COS(IF(E150&lt;&gt;"-",VLOOKUP(E150,'i. iata codes and coordinates'!$C$3:$E$2960,2,FALSE),0))*COS(IF(G150&lt;&gt;"-",VLOOKUP(G150,'i. iata codes and coordinates'!$C$3:$E$2960,2,FALSE),0))*COS(IF(G150&lt;&gt;"-",VLOOKUP(G150,'i. iata codes and coordinates'!$C$3:$E$2960,3,FALSE),0)-IF(E150&lt;&gt;"-",VLOOKUP(E150,'i. iata codes and coordinates'!$C$3:$E$2960,3,FALSE),0)))*3959,0)</f>
        <v>#N/A</v>
      </c>
      <c r="L150" s="7"/>
      <c r="M150" s="7"/>
    </row>
    <row r="151" spans="4:13" ht="15" thickBot="1">
      <c r="D151" s="9">
        <v>135</v>
      </c>
      <c r="E151" s="231"/>
      <c r="F151" s="233" t="str">
        <f>IFERROR(VLOOKUP(E151,'i. iata codes and coordinates'!$C$3:$J$2960,4,FALSE)," ")</f>
        <v xml:space="preserve"> </v>
      </c>
      <c r="G151" s="231"/>
      <c r="H151" s="233" t="str">
        <f>IFERROR(VLOOKUP(G151,'i. iata codes and coordinates'!$C$3:$J$2960,4,FALSE)," ")</f>
        <v xml:space="preserve"> </v>
      </c>
      <c r="I151" s="232" t="s">
        <v>369</v>
      </c>
      <c r="J151" s="7"/>
      <c r="K151" s="33" t="e">
        <f>IF(AND(E151&lt;&gt;"-",G151&lt;&gt;"-"),ACOS(SIN(IF(E151&lt;&gt;"-",VLOOKUP(E151,'i. iata codes and coordinates'!$C$3:$E$2960,2,FALSE),0))*SIN(IF(G151&lt;&gt;"-",VLOOKUP(G151,'i. iata codes and coordinates'!$C$3:$E$2960,2,FALSE),0))+COS(IF(E151&lt;&gt;"-",VLOOKUP(E151,'i. iata codes and coordinates'!$C$3:$E$2960,2,FALSE),0))*COS(IF(G151&lt;&gt;"-",VLOOKUP(G151,'i. iata codes and coordinates'!$C$3:$E$2960,2,FALSE),0))*COS(IF(G151&lt;&gt;"-",VLOOKUP(G151,'i. iata codes and coordinates'!$C$3:$E$2960,3,FALSE),0)-IF(E151&lt;&gt;"-",VLOOKUP(E151,'i. iata codes and coordinates'!$C$3:$E$2960,3,FALSE),0)))*3959,0)</f>
        <v>#N/A</v>
      </c>
      <c r="L151" s="7"/>
      <c r="M151" s="7"/>
    </row>
    <row r="152" spans="4:13" ht="15" thickBot="1">
      <c r="D152" s="9">
        <v>136</v>
      </c>
      <c r="E152" s="231"/>
      <c r="F152" s="233" t="str">
        <f>IFERROR(VLOOKUP(E152,'i. iata codes and coordinates'!$C$3:$J$2960,4,FALSE)," ")</f>
        <v xml:space="preserve"> </v>
      </c>
      <c r="G152" s="231"/>
      <c r="H152" s="233" t="str">
        <f>IFERROR(VLOOKUP(G152,'i. iata codes and coordinates'!$C$3:$J$2960,4,FALSE)," ")</f>
        <v xml:space="preserve"> </v>
      </c>
      <c r="I152" s="232" t="s">
        <v>369</v>
      </c>
      <c r="J152" s="7"/>
      <c r="K152" s="33" t="e">
        <f>IF(AND(E152&lt;&gt;"-",G152&lt;&gt;"-"),ACOS(SIN(IF(E152&lt;&gt;"-",VLOOKUP(E152,'i. iata codes and coordinates'!$C$3:$E$2960,2,FALSE),0))*SIN(IF(G152&lt;&gt;"-",VLOOKUP(G152,'i. iata codes and coordinates'!$C$3:$E$2960,2,FALSE),0))+COS(IF(E152&lt;&gt;"-",VLOOKUP(E152,'i. iata codes and coordinates'!$C$3:$E$2960,2,FALSE),0))*COS(IF(G152&lt;&gt;"-",VLOOKUP(G152,'i. iata codes and coordinates'!$C$3:$E$2960,2,FALSE),0))*COS(IF(G152&lt;&gt;"-",VLOOKUP(G152,'i. iata codes and coordinates'!$C$3:$E$2960,3,FALSE),0)-IF(E152&lt;&gt;"-",VLOOKUP(E152,'i. iata codes and coordinates'!$C$3:$E$2960,3,FALSE),0)))*3959,0)</f>
        <v>#N/A</v>
      </c>
      <c r="L152" s="7"/>
      <c r="M152" s="7"/>
    </row>
    <row r="153" spans="4:13" ht="15" thickBot="1">
      <c r="D153" s="9">
        <v>137</v>
      </c>
      <c r="E153" s="231"/>
      <c r="F153" s="233" t="str">
        <f>IFERROR(VLOOKUP(E153,'i. iata codes and coordinates'!$C$3:$J$2960,4,FALSE)," ")</f>
        <v xml:space="preserve"> </v>
      </c>
      <c r="G153" s="231"/>
      <c r="H153" s="233" t="str">
        <f>IFERROR(VLOOKUP(G153,'i. iata codes and coordinates'!$C$3:$J$2960,4,FALSE)," ")</f>
        <v xml:space="preserve"> </v>
      </c>
      <c r="I153" s="232" t="s">
        <v>369</v>
      </c>
      <c r="J153" s="7"/>
      <c r="K153" s="33" t="e">
        <f>IF(AND(E153&lt;&gt;"-",G153&lt;&gt;"-"),ACOS(SIN(IF(E153&lt;&gt;"-",VLOOKUP(E153,'i. iata codes and coordinates'!$C$3:$E$2960,2,FALSE),0))*SIN(IF(G153&lt;&gt;"-",VLOOKUP(G153,'i. iata codes and coordinates'!$C$3:$E$2960,2,FALSE),0))+COS(IF(E153&lt;&gt;"-",VLOOKUP(E153,'i. iata codes and coordinates'!$C$3:$E$2960,2,FALSE),0))*COS(IF(G153&lt;&gt;"-",VLOOKUP(G153,'i. iata codes and coordinates'!$C$3:$E$2960,2,FALSE),0))*COS(IF(G153&lt;&gt;"-",VLOOKUP(G153,'i. iata codes and coordinates'!$C$3:$E$2960,3,FALSE),0)-IF(E153&lt;&gt;"-",VLOOKUP(E153,'i. iata codes and coordinates'!$C$3:$E$2960,3,FALSE),0)))*3959,0)</f>
        <v>#N/A</v>
      </c>
      <c r="L153" s="7"/>
      <c r="M153" s="7"/>
    </row>
    <row r="154" spans="4:13" ht="15" thickBot="1">
      <c r="D154" s="9">
        <v>138</v>
      </c>
      <c r="E154" s="231"/>
      <c r="F154" s="233" t="str">
        <f>IFERROR(VLOOKUP(E154,'i. iata codes and coordinates'!$C$3:$J$2960,4,FALSE)," ")</f>
        <v xml:space="preserve"> </v>
      </c>
      <c r="G154" s="231"/>
      <c r="H154" s="233" t="str">
        <f>IFERROR(VLOOKUP(G154,'i. iata codes and coordinates'!$C$3:$J$2960,4,FALSE)," ")</f>
        <v xml:space="preserve"> </v>
      </c>
      <c r="I154" s="232" t="s">
        <v>369</v>
      </c>
      <c r="J154" s="7"/>
      <c r="K154" s="33" t="e">
        <f>IF(AND(E154&lt;&gt;"-",G154&lt;&gt;"-"),ACOS(SIN(IF(E154&lt;&gt;"-",VLOOKUP(E154,'i. iata codes and coordinates'!$C$3:$E$2960,2,FALSE),0))*SIN(IF(G154&lt;&gt;"-",VLOOKUP(G154,'i. iata codes and coordinates'!$C$3:$E$2960,2,FALSE),0))+COS(IF(E154&lt;&gt;"-",VLOOKUP(E154,'i. iata codes and coordinates'!$C$3:$E$2960,2,FALSE),0))*COS(IF(G154&lt;&gt;"-",VLOOKUP(G154,'i. iata codes and coordinates'!$C$3:$E$2960,2,FALSE),0))*COS(IF(G154&lt;&gt;"-",VLOOKUP(G154,'i. iata codes and coordinates'!$C$3:$E$2960,3,FALSE),0)-IF(E154&lt;&gt;"-",VLOOKUP(E154,'i. iata codes and coordinates'!$C$3:$E$2960,3,FALSE),0)))*3959,0)</f>
        <v>#N/A</v>
      </c>
      <c r="L154" s="7"/>
      <c r="M154" s="7"/>
    </row>
    <row r="155" spans="4:13" ht="15" thickBot="1">
      <c r="D155" s="9">
        <v>139</v>
      </c>
      <c r="E155" s="231"/>
      <c r="F155" s="233" t="str">
        <f>IFERROR(VLOOKUP(E155,'i. iata codes and coordinates'!$C$3:$J$2960,4,FALSE)," ")</f>
        <v xml:space="preserve"> </v>
      </c>
      <c r="G155" s="231"/>
      <c r="H155" s="233" t="str">
        <f>IFERROR(VLOOKUP(G155,'i. iata codes and coordinates'!$C$3:$J$2960,4,FALSE)," ")</f>
        <v xml:space="preserve"> </v>
      </c>
      <c r="I155" s="232" t="s">
        <v>369</v>
      </c>
      <c r="J155" s="7"/>
      <c r="K155" s="33" t="e">
        <f>IF(AND(E155&lt;&gt;"-",G155&lt;&gt;"-"),ACOS(SIN(IF(E155&lt;&gt;"-",VLOOKUP(E155,'i. iata codes and coordinates'!$C$3:$E$2960,2,FALSE),0))*SIN(IF(G155&lt;&gt;"-",VLOOKUP(G155,'i. iata codes and coordinates'!$C$3:$E$2960,2,FALSE),0))+COS(IF(E155&lt;&gt;"-",VLOOKUP(E155,'i. iata codes and coordinates'!$C$3:$E$2960,2,FALSE),0))*COS(IF(G155&lt;&gt;"-",VLOOKUP(G155,'i. iata codes and coordinates'!$C$3:$E$2960,2,FALSE),0))*COS(IF(G155&lt;&gt;"-",VLOOKUP(G155,'i. iata codes and coordinates'!$C$3:$E$2960,3,FALSE),0)-IF(E155&lt;&gt;"-",VLOOKUP(E155,'i. iata codes and coordinates'!$C$3:$E$2960,3,FALSE),0)))*3959,0)</f>
        <v>#N/A</v>
      </c>
      <c r="L155" s="7"/>
      <c r="M155" s="7"/>
    </row>
    <row r="156" spans="4:13" ht="15" thickBot="1">
      <c r="D156" s="9">
        <v>140</v>
      </c>
      <c r="E156" s="231"/>
      <c r="F156" s="233" t="str">
        <f>IFERROR(VLOOKUP(E156,'i. iata codes and coordinates'!$C$3:$J$2960,4,FALSE)," ")</f>
        <v xml:space="preserve"> </v>
      </c>
      <c r="G156" s="231"/>
      <c r="H156" s="233" t="str">
        <f>IFERROR(VLOOKUP(G156,'i. iata codes and coordinates'!$C$3:$J$2960,4,FALSE)," ")</f>
        <v xml:space="preserve"> </v>
      </c>
      <c r="I156" s="232" t="s">
        <v>369</v>
      </c>
      <c r="J156" s="7"/>
      <c r="K156" s="33" t="e">
        <f>IF(AND(E156&lt;&gt;"-",G156&lt;&gt;"-"),ACOS(SIN(IF(E156&lt;&gt;"-",VLOOKUP(E156,'i. iata codes and coordinates'!$C$3:$E$2960,2,FALSE),0))*SIN(IF(G156&lt;&gt;"-",VLOOKUP(G156,'i. iata codes and coordinates'!$C$3:$E$2960,2,FALSE),0))+COS(IF(E156&lt;&gt;"-",VLOOKUP(E156,'i. iata codes and coordinates'!$C$3:$E$2960,2,FALSE),0))*COS(IF(G156&lt;&gt;"-",VLOOKUP(G156,'i. iata codes and coordinates'!$C$3:$E$2960,2,FALSE),0))*COS(IF(G156&lt;&gt;"-",VLOOKUP(G156,'i. iata codes and coordinates'!$C$3:$E$2960,3,FALSE),0)-IF(E156&lt;&gt;"-",VLOOKUP(E156,'i. iata codes and coordinates'!$C$3:$E$2960,3,FALSE),0)))*3959,0)</f>
        <v>#N/A</v>
      </c>
      <c r="L156" s="7"/>
      <c r="M156" s="7"/>
    </row>
    <row r="157" spans="4:13" ht="15" thickBot="1">
      <c r="D157" s="9">
        <v>141</v>
      </c>
      <c r="E157" s="231"/>
      <c r="F157" s="233" t="str">
        <f>IFERROR(VLOOKUP(E157,'i. iata codes and coordinates'!$C$3:$J$2960,4,FALSE)," ")</f>
        <v xml:space="preserve"> </v>
      </c>
      <c r="G157" s="231"/>
      <c r="H157" s="233" t="str">
        <f>IFERROR(VLOOKUP(G157,'i. iata codes and coordinates'!$C$3:$J$2960,4,FALSE)," ")</f>
        <v xml:space="preserve"> </v>
      </c>
      <c r="I157" s="232" t="s">
        <v>369</v>
      </c>
      <c r="J157" s="7"/>
      <c r="K157" s="33" t="e">
        <f>IF(AND(E157&lt;&gt;"-",G157&lt;&gt;"-"),ACOS(SIN(IF(E157&lt;&gt;"-",VLOOKUP(E157,'i. iata codes and coordinates'!$C$3:$E$2960,2,FALSE),0))*SIN(IF(G157&lt;&gt;"-",VLOOKUP(G157,'i. iata codes and coordinates'!$C$3:$E$2960,2,FALSE),0))+COS(IF(E157&lt;&gt;"-",VLOOKUP(E157,'i. iata codes and coordinates'!$C$3:$E$2960,2,FALSE),0))*COS(IF(G157&lt;&gt;"-",VLOOKUP(G157,'i. iata codes and coordinates'!$C$3:$E$2960,2,FALSE),0))*COS(IF(G157&lt;&gt;"-",VLOOKUP(G157,'i. iata codes and coordinates'!$C$3:$E$2960,3,FALSE),0)-IF(E157&lt;&gt;"-",VLOOKUP(E157,'i. iata codes and coordinates'!$C$3:$E$2960,3,FALSE),0)))*3959,0)</f>
        <v>#N/A</v>
      </c>
      <c r="L157" s="7"/>
      <c r="M157" s="7"/>
    </row>
    <row r="158" spans="4:13" ht="15" thickBot="1">
      <c r="D158" s="9">
        <v>142</v>
      </c>
      <c r="E158" s="231"/>
      <c r="F158" s="233" t="str">
        <f>IFERROR(VLOOKUP(E158,'i. iata codes and coordinates'!$C$3:$J$2960,4,FALSE)," ")</f>
        <v xml:space="preserve"> </v>
      </c>
      <c r="G158" s="231"/>
      <c r="H158" s="233" t="str">
        <f>IFERROR(VLOOKUP(G158,'i. iata codes and coordinates'!$C$3:$J$2960,4,FALSE)," ")</f>
        <v xml:space="preserve"> </v>
      </c>
      <c r="I158" s="232" t="s">
        <v>369</v>
      </c>
      <c r="J158" s="7"/>
      <c r="K158" s="33" t="e">
        <f>IF(AND(E158&lt;&gt;"-",G158&lt;&gt;"-"),ACOS(SIN(IF(E158&lt;&gt;"-",VLOOKUP(E158,'i. iata codes and coordinates'!$C$3:$E$2960,2,FALSE),0))*SIN(IF(G158&lt;&gt;"-",VLOOKUP(G158,'i. iata codes and coordinates'!$C$3:$E$2960,2,FALSE),0))+COS(IF(E158&lt;&gt;"-",VLOOKUP(E158,'i. iata codes and coordinates'!$C$3:$E$2960,2,FALSE),0))*COS(IF(G158&lt;&gt;"-",VLOOKUP(G158,'i. iata codes and coordinates'!$C$3:$E$2960,2,FALSE),0))*COS(IF(G158&lt;&gt;"-",VLOOKUP(G158,'i. iata codes and coordinates'!$C$3:$E$2960,3,FALSE),0)-IF(E158&lt;&gt;"-",VLOOKUP(E158,'i. iata codes and coordinates'!$C$3:$E$2960,3,FALSE),0)))*3959,0)</f>
        <v>#N/A</v>
      </c>
      <c r="L158" s="7"/>
      <c r="M158" s="7"/>
    </row>
    <row r="159" spans="4:13" ht="15" thickBot="1">
      <c r="D159" s="9">
        <v>143</v>
      </c>
      <c r="E159" s="231"/>
      <c r="F159" s="233" t="str">
        <f>IFERROR(VLOOKUP(E159,'i. iata codes and coordinates'!$C$3:$J$2960,4,FALSE)," ")</f>
        <v xml:space="preserve"> </v>
      </c>
      <c r="G159" s="231"/>
      <c r="H159" s="233" t="str">
        <f>IFERROR(VLOOKUP(G159,'i. iata codes and coordinates'!$C$3:$J$2960,4,FALSE)," ")</f>
        <v xml:space="preserve"> </v>
      </c>
      <c r="I159" s="232" t="s">
        <v>369</v>
      </c>
      <c r="J159" s="7"/>
      <c r="K159" s="33" t="e">
        <f>IF(AND(E159&lt;&gt;"-",G159&lt;&gt;"-"),ACOS(SIN(IF(E159&lt;&gt;"-",VLOOKUP(E159,'i. iata codes and coordinates'!$C$3:$E$2960,2,FALSE),0))*SIN(IF(G159&lt;&gt;"-",VLOOKUP(G159,'i. iata codes and coordinates'!$C$3:$E$2960,2,FALSE),0))+COS(IF(E159&lt;&gt;"-",VLOOKUP(E159,'i. iata codes and coordinates'!$C$3:$E$2960,2,FALSE),0))*COS(IF(G159&lt;&gt;"-",VLOOKUP(G159,'i. iata codes and coordinates'!$C$3:$E$2960,2,FALSE),0))*COS(IF(G159&lt;&gt;"-",VLOOKUP(G159,'i. iata codes and coordinates'!$C$3:$E$2960,3,FALSE),0)-IF(E159&lt;&gt;"-",VLOOKUP(E159,'i. iata codes and coordinates'!$C$3:$E$2960,3,FALSE),0)))*3959,0)</f>
        <v>#N/A</v>
      </c>
      <c r="L159" s="7"/>
      <c r="M159" s="7"/>
    </row>
    <row r="160" spans="4:13" ht="15" thickBot="1">
      <c r="D160" s="9">
        <v>144</v>
      </c>
      <c r="E160" s="231"/>
      <c r="F160" s="233" t="str">
        <f>IFERROR(VLOOKUP(E160,'i. iata codes and coordinates'!$C$3:$J$2960,4,FALSE)," ")</f>
        <v xml:space="preserve"> </v>
      </c>
      <c r="G160" s="231"/>
      <c r="H160" s="233" t="str">
        <f>IFERROR(VLOOKUP(G160,'i. iata codes and coordinates'!$C$3:$J$2960,4,FALSE)," ")</f>
        <v xml:space="preserve"> </v>
      </c>
      <c r="I160" s="232" t="s">
        <v>369</v>
      </c>
      <c r="J160" s="7"/>
      <c r="K160" s="33" t="e">
        <f>IF(AND(E160&lt;&gt;"-",G160&lt;&gt;"-"),ACOS(SIN(IF(E160&lt;&gt;"-",VLOOKUP(E160,'i. iata codes and coordinates'!$C$3:$E$2960,2,FALSE),0))*SIN(IF(G160&lt;&gt;"-",VLOOKUP(G160,'i. iata codes and coordinates'!$C$3:$E$2960,2,FALSE),0))+COS(IF(E160&lt;&gt;"-",VLOOKUP(E160,'i. iata codes and coordinates'!$C$3:$E$2960,2,FALSE),0))*COS(IF(G160&lt;&gt;"-",VLOOKUP(G160,'i. iata codes and coordinates'!$C$3:$E$2960,2,FALSE),0))*COS(IF(G160&lt;&gt;"-",VLOOKUP(G160,'i. iata codes and coordinates'!$C$3:$E$2960,3,FALSE),0)-IF(E160&lt;&gt;"-",VLOOKUP(E160,'i. iata codes and coordinates'!$C$3:$E$2960,3,FALSE),0)))*3959,0)</f>
        <v>#N/A</v>
      </c>
      <c r="L160" s="7"/>
      <c r="M160" s="7"/>
    </row>
    <row r="161" spans="4:13" ht="15" thickBot="1">
      <c r="D161" s="9">
        <v>145</v>
      </c>
      <c r="E161" s="231"/>
      <c r="F161" s="233" t="str">
        <f>IFERROR(VLOOKUP(E161,'i. iata codes and coordinates'!$C$3:$J$2960,4,FALSE)," ")</f>
        <v xml:space="preserve"> </v>
      </c>
      <c r="G161" s="231"/>
      <c r="H161" s="233" t="str">
        <f>IFERROR(VLOOKUP(G161,'i. iata codes and coordinates'!$C$3:$J$2960,4,FALSE)," ")</f>
        <v xml:space="preserve"> </v>
      </c>
      <c r="I161" s="232" t="s">
        <v>369</v>
      </c>
      <c r="J161" s="7"/>
      <c r="K161" s="33" t="e">
        <f>IF(AND(E161&lt;&gt;"-",G161&lt;&gt;"-"),ACOS(SIN(IF(E161&lt;&gt;"-",VLOOKUP(E161,'i. iata codes and coordinates'!$C$3:$E$2960,2,FALSE),0))*SIN(IF(G161&lt;&gt;"-",VLOOKUP(G161,'i. iata codes and coordinates'!$C$3:$E$2960,2,FALSE),0))+COS(IF(E161&lt;&gt;"-",VLOOKUP(E161,'i. iata codes and coordinates'!$C$3:$E$2960,2,FALSE),0))*COS(IF(G161&lt;&gt;"-",VLOOKUP(G161,'i. iata codes and coordinates'!$C$3:$E$2960,2,FALSE),0))*COS(IF(G161&lt;&gt;"-",VLOOKUP(G161,'i. iata codes and coordinates'!$C$3:$E$2960,3,FALSE),0)-IF(E161&lt;&gt;"-",VLOOKUP(E161,'i. iata codes and coordinates'!$C$3:$E$2960,3,FALSE),0)))*3959,0)</f>
        <v>#N/A</v>
      </c>
      <c r="L161" s="7"/>
      <c r="M161" s="7"/>
    </row>
    <row r="162" spans="4:13" ht="15" thickBot="1">
      <c r="D162" s="9">
        <v>146</v>
      </c>
      <c r="E162" s="231"/>
      <c r="F162" s="233" t="str">
        <f>IFERROR(VLOOKUP(E162,'i. iata codes and coordinates'!$C$3:$J$2960,4,FALSE)," ")</f>
        <v xml:space="preserve"> </v>
      </c>
      <c r="G162" s="231"/>
      <c r="H162" s="233" t="str">
        <f>IFERROR(VLOOKUP(G162,'i. iata codes and coordinates'!$C$3:$J$2960,4,FALSE)," ")</f>
        <v xml:space="preserve"> </v>
      </c>
      <c r="I162" s="232" t="s">
        <v>369</v>
      </c>
      <c r="J162" s="7"/>
      <c r="K162" s="33" t="e">
        <f>IF(AND(E162&lt;&gt;"-",G162&lt;&gt;"-"),ACOS(SIN(IF(E162&lt;&gt;"-",VLOOKUP(E162,'i. iata codes and coordinates'!$C$3:$E$2960,2,FALSE),0))*SIN(IF(G162&lt;&gt;"-",VLOOKUP(G162,'i. iata codes and coordinates'!$C$3:$E$2960,2,FALSE),0))+COS(IF(E162&lt;&gt;"-",VLOOKUP(E162,'i. iata codes and coordinates'!$C$3:$E$2960,2,FALSE),0))*COS(IF(G162&lt;&gt;"-",VLOOKUP(G162,'i. iata codes and coordinates'!$C$3:$E$2960,2,FALSE),0))*COS(IF(G162&lt;&gt;"-",VLOOKUP(G162,'i. iata codes and coordinates'!$C$3:$E$2960,3,FALSE),0)-IF(E162&lt;&gt;"-",VLOOKUP(E162,'i. iata codes and coordinates'!$C$3:$E$2960,3,FALSE),0)))*3959,0)</f>
        <v>#N/A</v>
      </c>
      <c r="L162" s="7"/>
      <c r="M162" s="7"/>
    </row>
    <row r="163" spans="4:13" ht="15" thickBot="1">
      <c r="D163" s="9">
        <v>147</v>
      </c>
      <c r="E163" s="231"/>
      <c r="F163" s="233" t="str">
        <f>IFERROR(VLOOKUP(E163,'i. iata codes and coordinates'!$C$3:$J$2960,4,FALSE)," ")</f>
        <v xml:space="preserve"> </v>
      </c>
      <c r="G163" s="231"/>
      <c r="H163" s="233" t="str">
        <f>IFERROR(VLOOKUP(G163,'i. iata codes and coordinates'!$C$3:$J$2960,4,FALSE)," ")</f>
        <v xml:space="preserve"> </v>
      </c>
      <c r="I163" s="232" t="s">
        <v>369</v>
      </c>
      <c r="J163" s="7"/>
      <c r="K163" s="33" t="e">
        <f>IF(AND(E163&lt;&gt;"-",G163&lt;&gt;"-"),ACOS(SIN(IF(E163&lt;&gt;"-",VLOOKUP(E163,'i. iata codes and coordinates'!$C$3:$E$2960,2,FALSE),0))*SIN(IF(G163&lt;&gt;"-",VLOOKUP(G163,'i. iata codes and coordinates'!$C$3:$E$2960,2,FALSE),0))+COS(IF(E163&lt;&gt;"-",VLOOKUP(E163,'i. iata codes and coordinates'!$C$3:$E$2960,2,FALSE),0))*COS(IF(G163&lt;&gt;"-",VLOOKUP(G163,'i. iata codes and coordinates'!$C$3:$E$2960,2,FALSE),0))*COS(IF(G163&lt;&gt;"-",VLOOKUP(G163,'i. iata codes and coordinates'!$C$3:$E$2960,3,FALSE),0)-IF(E163&lt;&gt;"-",VLOOKUP(E163,'i. iata codes and coordinates'!$C$3:$E$2960,3,FALSE),0)))*3959,0)</f>
        <v>#N/A</v>
      </c>
      <c r="L163" s="7"/>
      <c r="M163" s="7"/>
    </row>
    <row r="164" spans="4:13" ht="15" thickBot="1">
      <c r="D164" s="9">
        <v>148</v>
      </c>
      <c r="E164" s="231"/>
      <c r="F164" s="233" t="str">
        <f>IFERROR(VLOOKUP(E164,'i. iata codes and coordinates'!$C$3:$J$2960,4,FALSE)," ")</f>
        <v xml:space="preserve"> </v>
      </c>
      <c r="G164" s="231"/>
      <c r="H164" s="233" t="str">
        <f>IFERROR(VLOOKUP(G164,'i. iata codes and coordinates'!$C$3:$J$2960,4,FALSE)," ")</f>
        <v xml:space="preserve"> </v>
      </c>
      <c r="I164" s="232" t="s">
        <v>369</v>
      </c>
      <c r="J164" s="7"/>
      <c r="K164" s="33" t="e">
        <f>IF(AND(E164&lt;&gt;"-",G164&lt;&gt;"-"),ACOS(SIN(IF(E164&lt;&gt;"-",VLOOKUP(E164,'i. iata codes and coordinates'!$C$3:$E$2960,2,FALSE),0))*SIN(IF(G164&lt;&gt;"-",VLOOKUP(G164,'i. iata codes and coordinates'!$C$3:$E$2960,2,FALSE),0))+COS(IF(E164&lt;&gt;"-",VLOOKUP(E164,'i. iata codes and coordinates'!$C$3:$E$2960,2,FALSE),0))*COS(IF(G164&lt;&gt;"-",VLOOKUP(G164,'i. iata codes and coordinates'!$C$3:$E$2960,2,FALSE),0))*COS(IF(G164&lt;&gt;"-",VLOOKUP(G164,'i. iata codes and coordinates'!$C$3:$E$2960,3,FALSE),0)-IF(E164&lt;&gt;"-",VLOOKUP(E164,'i. iata codes and coordinates'!$C$3:$E$2960,3,FALSE),0)))*3959,0)</f>
        <v>#N/A</v>
      </c>
      <c r="L164" s="7"/>
      <c r="M164" s="7"/>
    </row>
    <row r="165" spans="4:13" ht="15" thickBot="1">
      <c r="D165" s="9">
        <v>149</v>
      </c>
      <c r="E165" s="231"/>
      <c r="F165" s="233" t="str">
        <f>IFERROR(VLOOKUP(E165,'i. iata codes and coordinates'!$C$3:$J$2960,4,FALSE)," ")</f>
        <v xml:space="preserve"> </v>
      </c>
      <c r="G165" s="231"/>
      <c r="H165" s="233" t="str">
        <f>IFERROR(VLOOKUP(G165,'i. iata codes and coordinates'!$C$3:$J$2960,4,FALSE)," ")</f>
        <v xml:space="preserve"> </v>
      </c>
      <c r="I165" s="232" t="s">
        <v>369</v>
      </c>
      <c r="J165" s="7"/>
      <c r="K165" s="33" t="e">
        <f>IF(AND(E165&lt;&gt;"-",G165&lt;&gt;"-"),ACOS(SIN(IF(E165&lt;&gt;"-",VLOOKUP(E165,'i. iata codes and coordinates'!$C$3:$E$2960,2,FALSE),0))*SIN(IF(G165&lt;&gt;"-",VLOOKUP(G165,'i. iata codes and coordinates'!$C$3:$E$2960,2,FALSE),0))+COS(IF(E165&lt;&gt;"-",VLOOKUP(E165,'i. iata codes and coordinates'!$C$3:$E$2960,2,FALSE),0))*COS(IF(G165&lt;&gt;"-",VLOOKUP(G165,'i. iata codes and coordinates'!$C$3:$E$2960,2,FALSE),0))*COS(IF(G165&lt;&gt;"-",VLOOKUP(G165,'i. iata codes and coordinates'!$C$3:$E$2960,3,FALSE),0)-IF(E165&lt;&gt;"-",VLOOKUP(E165,'i. iata codes and coordinates'!$C$3:$E$2960,3,FALSE),0)))*3959,0)</f>
        <v>#N/A</v>
      </c>
      <c r="L165" s="7"/>
      <c r="M165" s="7"/>
    </row>
    <row r="166" spans="4:13" ht="15" thickBot="1">
      <c r="D166" s="9">
        <v>150</v>
      </c>
      <c r="E166" s="231"/>
      <c r="F166" s="233" t="str">
        <f>IFERROR(VLOOKUP(E166,'i. iata codes and coordinates'!$C$3:$J$2960,4,FALSE)," ")</f>
        <v xml:space="preserve"> </v>
      </c>
      <c r="G166" s="231"/>
      <c r="H166" s="233" t="str">
        <f>IFERROR(VLOOKUP(G166,'i. iata codes and coordinates'!$C$3:$J$2960,4,FALSE)," ")</f>
        <v xml:space="preserve"> </v>
      </c>
      <c r="I166" s="232" t="s">
        <v>369</v>
      </c>
      <c r="J166" s="7"/>
      <c r="K166" s="33" t="e">
        <f>IF(AND(E166&lt;&gt;"-",G166&lt;&gt;"-"),ACOS(SIN(IF(E166&lt;&gt;"-",VLOOKUP(E166,'i. iata codes and coordinates'!$C$3:$E$2960,2,FALSE),0))*SIN(IF(G166&lt;&gt;"-",VLOOKUP(G166,'i. iata codes and coordinates'!$C$3:$E$2960,2,FALSE),0))+COS(IF(E166&lt;&gt;"-",VLOOKUP(E166,'i. iata codes and coordinates'!$C$3:$E$2960,2,FALSE),0))*COS(IF(G166&lt;&gt;"-",VLOOKUP(G166,'i. iata codes and coordinates'!$C$3:$E$2960,2,FALSE),0))*COS(IF(G166&lt;&gt;"-",VLOOKUP(G166,'i. iata codes and coordinates'!$C$3:$E$2960,3,FALSE),0)-IF(E166&lt;&gt;"-",VLOOKUP(E166,'i. iata codes and coordinates'!$C$3:$E$2960,3,FALSE),0)))*3959,0)</f>
        <v>#N/A</v>
      </c>
      <c r="L166" s="7"/>
      <c r="M166" s="7"/>
    </row>
    <row r="167" spans="4:13" ht="15" thickBot="1">
      <c r="D167" s="9">
        <v>151</v>
      </c>
      <c r="E167" s="231"/>
      <c r="F167" s="233" t="str">
        <f>IFERROR(VLOOKUP(E167,'i. iata codes and coordinates'!$C$3:$J$2960,4,FALSE)," ")</f>
        <v xml:space="preserve"> </v>
      </c>
      <c r="G167" s="231"/>
      <c r="H167" s="233" t="str">
        <f>IFERROR(VLOOKUP(G167,'i. iata codes and coordinates'!$C$3:$J$2960,4,FALSE)," ")</f>
        <v xml:space="preserve"> </v>
      </c>
      <c r="I167" s="232" t="s">
        <v>369</v>
      </c>
      <c r="J167" s="7"/>
      <c r="K167" s="33" t="e">
        <f>IF(AND(E167&lt;&gt;"-",G167&lt;&gt;"-"),ACOS(SIN(IF(E167&lt;&gt;"-",VLOOKUP(E167,'i. iata codes and coordinates'!$C$3:$E$2960,2,FALSE),0))*SIN(IF(G167&lt;&gt;"-",VLOOKUP(G167,'i. iata codes and coordinates'!$C$3:$E$2960,2,FALSE),0))+COS(IF(E167&lt;&gt;"-",VLOOKUP(E167,'i. iata codes and coordinates'!$C$3:$E$2960,2,FALSE),0))*COS(IF(G167&lt;&gt;"-",VLOOKUP(G167,'i. iata codes and coordinates'!$C$3:$E$2960,2,FALSE),0))*COS(IF(G167&lt;&gt;"-",VLOOKUP(G167,'i. iata codes and coordinates'!$C$3:$E$2960,3,FALSE),0)-IF(E167&lt;&gt;"-",VLOOKUP(E167,'i. iata codes and coordinates'!$C$3:$E$2960,3,FALSE),0)))*3959,0)</f>
        <v>#N/A</v>
      </c>
      <c r="L167" s="7"/>
      <c r="M167" s="7"/>
    </row>
    <row r="168" spans="4:13" ht="15" thickBot="1">
      <c r="D168" s="9">
        <v>152</v>
      </c>
      <c r="E168" s="231"/>
      <c r="F168" s="233" t="str">
        <f>IFERROR(VLOOKUP(E168,'i. iata codes and coordinates'!$C$3:$J$2960,4,FALSE)," ")</f>
        <v xml:space="preserve"> </v>
      </c>
      <c r="G168" s="231"/>
      <c r="H168" s="233" t="str">
        <f>IFERROR(VLOOKUP(G168,'i. iata codes and coordinates'!$C$3:$J$2960,4,FALSE)," ")</f>
        <v xml:space="preserve"> </v>
      </c>
      <c r="I168" s="232" t="s">
        <v>369</v>
      </c>
      <c r="J168" s="7"/>
      <c r="K168" s="33" t="e">
        <f>IF(AND(E168&lt;&gt;"-",G168&lt;&gt;"-"),ACOS(SIN(IF(E168&lt;&gt;"-",VLOOKUP(E168,'i. iata codes and coordinates'!$C$3:$E$2960,2,FALSE),0))*SIN(IF(G168&lt;&gt;"-",VLOOKUP(G168,'i. iata codes and coordinates'!$C$3:$E$2960,2,FALSE),0))+COS(IF(E168&lt;&gt;"-",VLOOKUP(E168,'i. iata codes and coordinates'!$C$3:$E$2960,2,FALSE),0))*COS(IF(G168&lt;&gt;"-",VLOOKUP(G168,'i. iata codes and coordinates'!$C$3:$E$2960,2,FALSE),0))*COS(IF(G168&lt;&gt;"-",VLOOKUP(G168,'i. iata codes and coordinates'!$C$3:$E$2960,3,FALSE),0)-IF(E168&lt;&gt;"-",VLOOKUP(E168,'i. iata codes and coordinates'!$C$3:$E$2960,3,FALSE),0)))*3959,0)</f>
        <v>#N/A</v>
      </c>
      <c r="L168" s="7"/>
      <c r="M168" s="7"/>
    </row>
    <row r="169" spans="4:13" ht="15" thickBot="1">
      <c r="D169" s="9">
        <v>153</v>
      </c>
      <c r="E169" s="231"/>
      <c r="F169" s="233" t="str">
        <f>IFERROR(VLOOKUP(E169,'i. iata codes and coordinates'!$C$3:$J$2960,4,FALSE)," ")</f>
        <v xml:space="preserve"> </v>
      </c>
      <c r="G169" s="231"/>
      <c r="H169" s="233" t="str">
        <f>IFERROR(VLOOKUP(G169,'i. iata codes and coordinates'!$C$3:$J$2960,4,FALSE)," ")</f>
        <v xml:space="preserve"> </v>
      </c>
      <c r="I169" s="232" t="s">
        <v>369</v>
      </c>
      <c r="J169" s="7"/>
      <c r="K169" s="33" t="e">
        <f>IF(AND(E169&lt;&gt;"-",G169&lt;&gt;"-"),ACOS(SIN(IF(E169&lt;&gt;"-",VLOOKUP(E169,'i. iata codes and coordinates'!$C$3:$E$2960,2,FALSE),0))*SIN(IF(G169&lt;&gt;"-",VLOOKUP(G169,'i. iata codes and coordinates'!$C$3:$E$2960,2,FALSE),0))+COS(IF(E169&lt;&gt;"-",VLOOKUP(E169,'i. iata codes and coordinates'!$C$3:$E$2960,2,FALSE),0))*COS(IF(G169&lt;&gt;"-",VLOOKUP(G169,'i. iata codes and coordinates'!$C$3:$E$2960,2,FALSE),0))*COS(IF(G169&lt;&gt;"-",VLOOKUP(G169,'i. iata codes and coordinates'!$C$3:$E$2960,3,FALSE),0)-IF(E169&lt;&gt;"-",VLOOKUP(E169,'i. iata codes and coordinates'!$C$3:$E$2960,3,FALSE),0)))*3959,0)</f>
        <v>#N/A</v>
      </c>
      <c r="L169" s="7"/>
      <c r="M169" s="7"/>
    </row>
    <row r="170" spans="4:13" ht="15" thickBot="1">
      <c r="D170" s="9">
        <v>154</v>
      </c>
      <c r="E170" s="231"/>
      <c r="F170" s="233" t="str">
        <f>IFERROR(VLOOKUP(E170,'i. iata codes and coordinates'!$C$3:$J$2960,4,FALSE)," ")</f>
        <v xml:space="preserve"> </v>
      </c>
      <c r="G170" s="231"/>
      <c r="H170" s="233" t="str">
        <f>IFERROR(VLOOKUP(G170,'i. iata codes and coordinates'!$C$3:$J$2960,4,FALSE)," ")</f>
        <v xml:space="preserve"> </v>
      </c>
      <c r="I170" s="232" t="s">
        <v>369</v>
      </c>
      <c r="J170" s="7"/>
      <c r="K170" s="33" t="e">
        <f>IF(AND(E170&lt;&gt;"-",G170&lt;&gt;"-"),ACOS(SIN(IF(E170&lt;&gt;"-",VLOOKUP(E170,'i. iata codes and coordinates'!$C$3:$E$2960,2,FALSE),0))*SIN(IF(G170&lt;&gt;"-",VLOOKUP(G170,'i. iata codes and coordinates'!$C$3:$E$2960,2,FALSE),0))+COS(IF(E170&lt;&gt;"-",VLOOKUP(E170,'i. iata codes and coordinates'!$C$3:$E$2960,2,FALSE),0))*COS(IF(G170&lt;&gt;"-",VLOOKUP(G170,'i. iata codes and coordinates'!$C$3:$E$2960,2,FALSE),0))*COS(IF(G170&lt;&gt;"-",VLOOKUP(G170,'i. iata codes and coordinates'!$C$3:$E$2960,3,FALSE),0)-IF(E170&lt;&gt;"-",VLOOKUP(E170,'i. iata codes and coordinates'!$C$3:$E$2960,3,FALSE),0)))*3959,0)</f>
        <v>#N/A</v>
      </c>
      <c r="L170" s="7"/>
      <c r="M170" s="7"/>
    </row>
    <row r="171" spans="4:13" ht="15" thickBot="1">
      <c r="D171" s="9">
        <v>155</v>
      </c>
      <c r="E171" s="231"/>
      <c r="F171" s="233" t="str">
        <f>IFERROR(VLOOKUP(E171,'i. iata codes and coordinates'!$C$3:$J$2960,4,FALSE)," ")</f>
        <v xml:space="preserve"> </v>
      </c>
      <c r="G171" s="231"/>
      <c r="H171" s="233" t="str">
        <f>IFERROR(VLOOKUP(G171,'i. iata codes and coordinates'!$C$3:$J$2960,4,FALSE)," ")</f>
        <v xml:space="preserve"> </v>
      </c>
      <c r="I171" s="232" t="s">
        <v>369</v>
      </c>
      <c r="J171" s="7"/>
      <c r="K171" s="33" t="e">
        <f>IF(AND(E171&lt;&gt;"-",G171&lt;&gt;"-"),ACOS(SIN(IF(E171&lt;&gt;"-",VLOOKUP(E171,'i. iata codes and coordinates'!$C$3:$E$2960,2,FALSE),0))*SIN(IF(G171&lt;&gt;"-",VLOOKUP(G171,'i. iata codes and coordinates'!$C$3:$E$2960,2,FALSE),0))+COS(IF(E171&lt;&gt;"-",VLOOKUP(E171,'i. iata codes and coordinates'!$C$3:$E$2960,2,FALSE),0))*COS(IF(G171&lt;&gt;"-",VLOOKUP(G171,'i. iata codes and coordinates'!$C$3:$E$2960,2,FALSE),0))*COS(IF(G171&lt;&gt;"-",VLOOKUP(G171,'i. iata codes and coordinates'!$C$3:$E$2960,3,FALSE),0)-IF(E171&lt;&gt;"-",VLOOKUP(E171,'i. iata codes and coordinates'!$C$3:$E$2960,3,FALSE),0)))*3959,0)</f>
        <v>#N/A</v>
      </c>
      <c r="L171" s="7"/>
      <c r="M171" s="7"/>
    </row>
    <row r="172" spans="4:13" ht="15" thickBot="1">
      <c r="D172" s="9">
        <v>156</v>
      </c>
      <c r="E172" s="231"/>
      <c r="F172" s="233" t="str">
        <f>IFERROR(VLOOKUP(E172,'i. iata codes and coordinates'!$C$3:$J$2960,4,FALSE)," ")</f>
        <v xml:space="preserve"> </v>
      </c>
      <c r="G172" s="231"/>
      <c r="H172" s="233" t="str">
        <f>IFERROR(VLOOKUP(G172,'i. iata codes and coordinates'!$C$3:$J$2960,4,FALSE)," ")</f>
        <v xml:space="preserve"> </v>
      </c>
      <c r="I172" s="232" t="s">
        <v>369</v>
      </c>
      <c r="J172" s="7"/>
      <c r="K172" s="33" t="e">
        <f>IF(AND(E172&lt;&gt;"-",G172&lt;&gt;"-"),ACOS(SIN(IF(E172&lt;&gt;"-",VLOOKUP(E172,'i. iata codes and coordinates'!$C$3:$E$2960,2,FALSE),0))*SIN(IF(G172&lt;&gt;"-",VLOOKUP(G172,'i. iata codes and coordinates'!$C$3:$E$2960,2,FALSE),0))+COS(IF(E172&lt;&gt;"-",VLOOKUP(E172,'i. iata codes and coordinates'!$C$3:$E$2960,2,FALSE),0))*COS(IF(G172&lt;&gt;"-",VLOOKUP(G172,'i. iata codes and coordinates'!$C$3:$E$2960,2,FALSE),0))*COS(IF(G172&lt;&gt;"-",VLOOKUP(G172,'i. iata codes and coordinates'!$C$3:$E$2960,3,FALSE),0)-IF(E172&lt;&gt;"-",VLOOKUP(E172,'i. iata codes and coordinates'!$C$3:$E$2960,3,FALSE),0)))*3959,0)</f>
        <v>#N/A</v>
      </c>
      <c r="L172" s="7"/>
      <c r="M172" s="7"/>
    </row>
    <row r="173" spans="4:13" ht="15" thickBot="1">
      <c r="D173" s="9">
        <v>157</v>
      </c>
      <c r="E173" s="231"/>
      <c r="F173" s="233" t="str">
        <f>IFERROR(VLOOKUP(E173,'i. iata codes and coordinates'!$C$3:$J$2960,4,FALSE)," ")</f>
        <v xml:space="preserve"> </v>
      </c>
      <c r="G173" s="231"/>
      <c r="H173" s="233" t="str">
        <f>IFERROR(VLOOKUP(G173,'i. iata codes and coordinates'!$C$3:$J$2960,4,FALSE)," ")</f>
        <v xml:space="preserve"> </v>
      </c>
      <c r="I173" s="232" t="s">
        <v>369</v>
      </c>
      <c r="J173" s="7"/>
      <c r="K173" s="33" t="e">
        <f>IF(AND(E173&lt;&gt;"-",G173&lt;&gt;"-"),ACOS(SIN(IF(E173&lt;&gt;"-",VLOOKUP(E173,'i. iata codes and coordinates'!$C$3:$E$2960,2,FALSE),0))*SIN(IF(G173&lt;&gt;"-",VLOOKUP(G173,'i. iata codes and coordinates'!$C$3:$E$2960,2,FALSE),0))+COS(IF(E173&lt;&gt;"-",VLOOKUP(E173,'i. iata codes and coordinates'!$C$3:$E$2960,2,FALSE),0))*COS(IF(G173&lt;&gt;"-",VLOOKUP(G173,'i. iata codes and coordinates'!$C$3:$E$2960,2,FALSE),0))*COS(IF(G173&lt;&gt;"-",VLOOKUP(G173,'i. iata codes and coordinates'!$C$3:$E$2960,3,FALSE),0)-IF(E173&lt;&gt;"-",VLOOKUP(E173,'i. iata codes and coordinates'!$C$3:$E$2960,3,FALSE),0)))*3959,0)</f>
        <v>#N/A</v>
      </c>
      <c r="L173" s="7"/>
      <c r="M173" s="7"/>
    </row>
    <row r="174" spans="4:13" ht="15" thickBot="1">
      <c r="D174" s="9">
        <v>158</v>
      </c>
      <c r="E174" s="231"/>
      <c r="F174" s="233" t="str">
        <f>IFERROR(VLOOKUP(E174,'i. iata codes and coordinates'!$C$3:$J$2960,4,FALSE)," ")</f>
        <v xml:space="preserve"> </v>
      </c>
      <c r="G174" s="231"/>
      <c r="H174" s="233" t="str">
        <f>IFERROR(VLOOKUP(G174,'i. iata codes and coordinates'!$C$3:$J$2960,4,FALSE)," ")</f>
        <v xml:space="preserve"> </v>
      </c>
      <c r="I174" s="232" t="s">
        <v>369</v>
      </c>
      <c r="J174" s="7"/>
      <c r="K174" s="33" t="e">
        <f>IF(AND(E174&lt;&gt;"-",G174&lt;&gt;"-"),ACOS(SIN(IF(E174&lt;&gt;"-",VLOOKUP(E174,'i. iata codes and coordinates'!$C$3:$E$2960,2,FALSE),0))*SIN(IF(G174&lt;&gt;"-",VLOOKUP(G174,'i. iata codes and coordinates'!$C$3:$E$2960,2,FALSE),0))+COS(IF(E174&lt;&gt;"-",VLOOKUP(E174,'i. iata codes and coordinates'!$C$3:$E$2960,2,FALSE),0))*COS(IF(G174&lt;&gt;"-",VLOOKUP(G174,'i. iata codes and coordinates'!$C$3:$E$2960,2,FALSE),0))*COS(IF(G174&lt;&gt;"-",VLOOKUP(G174,'i. iata codes and coordinates'!$C$3:$E$2960,3,FALSE),0)-IF(E174&lt;&gt;"-",VLOOKUP(E174,'i. iata codes and coordinates'!$C$3:$E$2960,3,FALSE),0)))*3959,0)</f>
        <v>#N/A</v>
      </c>
      <c r="L174" s="7"/>
      <c r="M174" s="7"/>
    </row>
    <row r="175" spans="4:13" ht="15" thickBot="1">
      <c r="D175" s="9">
        <v>159</v>
      </c>
      <c r="E175" s="231"/>
      <c r="F175" s="233" t="str">
        <f>IFERROR(VLOOKUP(E175,'i. iata codes and coordinates'!$C$3:$J$2960,4,FALSE)," ")</f>
        <v xml:space="preserve"> </v>
      </c>
      <c r="G175" s="231"/>
      <c r="H175" s="233" t="str">
        <f>IFERROR(VLOOKUP(G175,'i. iata codes and coordinates'!$C$3:$J$2960,4,FALSE)," ")</f>
        <v xml:space="preserve"> </v>
      </c>
      <c r="I175" s="232" t="s">
        <v>369</v>
      </c>
      <c r="J175" s="7"/>
      <c r="K175" s="33" t="e">
        <f>IF(AND(E175&lt;&gt;"-",G175&lt;&gt;"-"),ACOS(SIN(IF(E175&lt;&gt;"-",VLOOKUP(E175,'i. iata codes and coordinates'!$C$3:$E$2960,2,FALSE),0))*SIN(IF(G175&lt;&gt;"-",VLOOKUP(G175,'i. iata codes and coordinates'!$C$3:$E$2960,2,FALSE),0))+COS(IF(E175&lt;&gt;"-",VLOOKUP(E175,'i. iata codes and coordinates'!$C$3:$E$2960,2,FALSE),0))*COS(IF(G175&lt;&gt;"-",VLOOKUP(G175,'i. iata codes and coordinates'!$C$3:$E$2960,2,FALSE),0))*COS(IF(G175&lt;&gt;"-",VLOOKUP(G175,'i. iata codes and coordinates'!$C$3:$E$2960,3,FALSE),0)-IF(E175&lt;&gt;"-",VLOOKUP(E175,'i. iata codes and coordinates'!$C$3:$E$2960,3,FALSE),0)))*3959,0)</f>
        <v>#N/A</v>
      </c>
      <c r="L175" s="7"/>
      <c r="M175" s="7"/>
    </row>
    <row r="176" spans="4:13" ht="15" thickBot="1">
      <c r="D176" s="9">
        <v>160</v>
      </c>
      <c r="E176" s="231"/>
      <c r="F176" s="233" t="str">
        <f>IFERROR(VLOOKUP(E176,'i. iata codes and coordinates'!$C$3:$J$2960,4,FALSE)," ")</f>
        <v xml:space="preserve"> </v>
      </c>
      <c r="G176" s="231"/>
      <c r="H176" s="233" t="str">
        <f>IFERROR(VLOOKUP(G176,'i. iata codes and coordinates'!$C$3:$J$2960,4,FALSE)," ")</f>
        <v xml:space="preserve"> </v>
      </c>
      <c r="I176" s="232" t="s">
        <v>369</v>
      </c>
      <c r="J176" s="7"/>
      <c r="K176" s="33" t="e">
        <f>IF(AND(E176&lt;&gt;"-",G176&lt;&gt;"-"),ACOS(SIN(IF(E176&lt;&gt;"-",VLOOKUP(E176,'i. iata codes and coordinates'!$C$3:$E$2960,2,FALSE),0))*SIN(IF(G176&lt;&gt;"-",VLOOKUP(G176,'i. iata codes and coordinates'!$C$3:$E$2960,2,FALSE),0))+COS(IF(E176&lt;&gt;"-",VLOOKUP(E176,'i. iata codes and coordinates'!$C$3:$E$2960,2,FALSE),0))*COS(IF(G176&lt;&gt;"-",VLOOKUP(G176,'i. iata codes and coordinates'!$C$3:$E$2960,2,FALSE),0))*COS(IF(G176&lt;&gt;"-",VLOOKUP(G176,'i. iata codes and coordinates'!$C$3:$E$2960,3,FALSE),0)-IF(E176&lt;&gt;"-",VLOOKUP(E176,'i. iata codes and coordinates'!$C$3:$E$2960,3,FALSE),0)))*3959,0)</f>
        <v>#N/A</v>
      </c>
      <c r="L176" s="7"/>
      <c r="M176" s="7"/>
    </row>
    <row r="177" spans="4:13" ht="15" thickBot="1">
      <c r="D177" s="9">
        <v>161</v>
      </c>
      <c r="E177" s="231"/>
      <c r="F177" s="233" t="str">
        <f>IFERROR(VLOOKUP(E177,'i. iata codes and coordinates'!$C$3:$J$2960,4,FALSE)," ")</f>
        <v xml:space="preserve"> </v>
      </c>
      <c r="G177" s="231"/>
      <c r="H177" s="233" t="str">
        <f>IFERROR(VLOOKUP(G177,'i. iata codes and coordinates'!$C$3:$J$2960,4,FALSE)," ")</f>
        <v xml:space="preserve"> </v>
      </c>
      <c r="I177" s="232" t="s">
        <v>369</v>
      </c>
      <c r="J177" s="7"/>
      <c r="K177" s="33" t="e">
        <f>IF(AND(E177&lt;&gt;"-",G177&lt;&gt;"-"),ACOS(SIN(IF(E177&lt;&gt;"-",VLOOKUP(E177,'i. iata codes and coordinates'!$C$3:$E$2960,2,FALSE),0))*SIN(IF(G177&lt;&gt;"-",VLOOKUP(G177,'i. iata codes and coordinates'!$C$3:$E$2960,2,FALSE),0))+COS(IF(E177&lt;&gt;"-",VLOOKUP(E177,'i. iata codes and coordinates'!$C$3:$E$2960,2,FALSE),0))*COS(IF(G177&lt;&gt;"-",VLOOKUP(G177,'i. iata codes and coordinates'!$C$3:$E$2960,2,FALSE),0))*COS(IF(G177&lt;&gt;"-",VLOOKUP(G177,'i. iata codes and coordinates'!$C$3:$E$2960,3,FALSE),0)-IF(E177&lt;&gt;"-",VLOOKUP(E177,'i. iata codes and coordinates'!$C$3:$E$2960,3,FALSE),0)))*3959,0)</f>
        <v>#N/A</v>
      </c>
      <c r="L177" s="7"/>
      <c r="M177" s="7"/>
    </row>
    <row r="178" spans="4:13" ht="15" thickBot="1">
      <c r="D178" s="9">
        <v>162</v>
      </c>
      <c r="E178" s="231"/>
      <c r="F178" s="233" t="str">
        <f>IFERROR(VLOOKUP(E178,'i. iata codes and coordinates'!$C$3:$J$2960,4,FALSE)," ")</f>
        <v xml:space="preserve"> </v>
      </c>
      <c r="G178" s="231"/>
      <c r="H178" s="233" t="str">
        <f>IFERROR(VLOOKUP(G178,'i. iata codes and coordinates'!$C$3:$J$2960,4,FALSE)," ")</f>
        <v xml:space="preserve"> </v>
      </c>
      <c r="I178" s="232" t="s">
        <v>369</v>
      </c>
      <c r="J178" s="7"/>
      <c r="K178" s="33" t="e">
        <f>IF(AND(E178&lt;&gt;"-",G178&lt;&gt;"-"),ACOS(SIN(IF(E178&lt;&gt;"-",VLOOKUP(E178,'i. iata codes and coordinates'!$C$3:$E$2960,2,FALSE),0))*SIN(IF(G178&lt;&gt;"-",VLOOKUP(G178,'i. iata codes and coordinates'!$C$3:$E$2960,2,FALSE),0))+COS(IF(E178&lt;&gt;"-",VLOOKUP(E178,'i. iata codes and coordinates'!$C$3:$E$2960,2,FALSE),0))*COS(IF(G178&lt;&gt;"-",VLOOKUP(G178,'i. iata codes and coordinates'!$C$3:$E$2960,2,FALSE),0))*COS(IF(G178&lt;&gt;"-",VLOOKUP(G178,'i. iata codes and coordinates'!$C$3:$E$2960,3,FALSE),0)-IF(E178&lt;&gt;"-",VLOOKUP(E178,'i. iata codes and coordinates'!$C$3:$E$2960,3,FALSE),0)))*3959,0)</f>
        <v>#N/A</v>
      </c>
      <c r="L178" s="7"/>
      <c r="M178" s="7"/>
    </row>
    <row r="179" spans="4:13" ht="15" thickBot="1">
      <c r="D179" s="9">
        <v>163</v>
      </c>
      <c r="E179" s="231"/>
      <c r="F179" s="233" t="str">
        <f>IFERROR(VLOOKUP(E179,'i. iata codes and coordinates'!$C$3:$J$2960,4,FALSE)," ")</f>
        <v xml:space="preserve"> </v>
      </c>
      <c r="G179" s="231"/>
      <c r="H179" s="233" t="str">
        <f>IFERROR(VLOOKUP(G179,'i. iata codes and coordinates'!$C$3:$J$2960,4,FALSE)," ")</f>
        <v xml:space="preserve"> </v>
      </c>
      <c r="I179" s="232" t="s">
        <v>369</v>
      </c>
      <c r="J179" s="7"/>
      <c r="K179" s="33" t="e">
        <f>IF(AND(E179&lt;&gt;"-",G179&lt;&gt;"-"),ACOS(SIN(IF(E179&lt;&gt;"-",VLOOKUP(E179,'i. iata codes and coordinates'!$C$3:$E$2960,2,FALSE),0))*SIN(IF(G179&lt;&gt;"-",VLOOKUP(G179,'i. iata codes and coordinates'!$C$3:$E$2960,2,FALSE),0))+COS(IF(E179&lt;&gt;"-",VLOOKUP(E179,'i. iata codes and coordinates'!$C$3:$E$2960,2,FALSE),0))*COS(IF(G179&lt;&gt;"-",VLOOKUP(G179,'i. iata codes and coordinates'!$C$3:$E$2960,2,FALSE),0))*COS(IF(G179&lt;&gt;"-",VLOOKUP(G179,'i. iata codes and coordinates'!$C$3:$E$2960,3,FALSE),0)-IF(E179&lt;&gt;"-",VLOOKUP(E179,'i. iata codes and coordinates'!$C$3:$E$2960,3,FALSE),0)))*3959,0)</f>
        <v>#N/A</v>
      </c>
      <c r="L179" s="7"/>
      <c r="M179" s="7"/>
    </row>
    <row r="180" spans="4:13" ht="15" thickBot="1">
      <c r="D180" s="9">
        <v>164</v>
      </c>
      <c r="E180" s="231"/>
      <c r="F180" s="233" t="str">
        <f>IFERROR(VLOOKUP(E180,'i. iata codes and coordinates'!$C$3:$J$2960,4,FALSE)," ")</f>
        <v xml:space="preserve"> </v>
      </c>
      <c r="G180" s="231"/>
      <c r="H180" s="233" t="str">
        <f>IFERROR(VLOOKUP(G180,'i. iata codes and coordinates'!$C$3:$J$2960,4,FALSE)," ")</f>
        <v xml:space="preserve"> </v>
      </c>
      <c r="I180" s="232" t="s">
        <v>369</v>
      </c>
      <c r="J180" s="7"/>
      <c r="K180" s="33" t="e">
        <f>IF(AND(E180&lt;&gt;"-",G180&lt;&gt;"-"),ACOS(SIN(IF(E180&lt;&gt;"-",VLOOKUP(E180,'i. iata codes and coordinates'!$C$3:$E$2960,2,FALSE),0))*SIN(IF(G180&lt;&gt;"-",VLOOKUP(G180,'i. iata codes and coordinates'!$C$3:$E$2960,2,FALSE),0))+COS(IF(E180&lt;&gt;"-",VLOOKUP(E180,'i. iata codes and coordinates'!$C$3:$E$2960,2,FALSE),0))*COS(IF(G180&lt;&gt;"-",VLOOKUP(G180,'i. iata codes and coordinates'!$C$3:$E$2960,2,FALSE),0))*COS(IF(G180&lt;&gt;"-",VLOOKUP(G180,'i. iata codes and coordinates'!$C$3:$E$2960,3,FALSE),0)-IF(E180&lt;&gt;"-",VLOOKUP(E180,'i. iata codes and coordinates'!$C$3:$E$2960,3,FALSE),0)))*3959,0)</f>
        <v>#N/A</v>
      </c>
      <c r="L180" s="7"/>
      <c r="M180" s="7"/>
    </row>
    <row r="181" spans="4:13" ht="15" thickBot="1">
      <c r="D181" s="9">
        <v>165</v>
      </c>
      <c r="E181" s="231"/>
      <c r="F181" s="233" t="str">
        <f>IFERROR(VLOOKUP(E181,'i. iata codes and coordinates'!$C$3:$J$2960,4,FALSE)," ")</f>
        <v xml:space="preserve"> </v>
      </c>
      <c r="G181" s="231"/>
      <c r="H181" s="233" t="str">
        <f>IFERROR(VLOOKUP(G181,'i. iata codes and coordinates'!$C$3:$J$2960,4,FALSE)," ")</f>
        <v xml:space="preserve"> </v>
      </c>
      <c r="I181" s="232" t="s">
        <v>369</v>
      </c>
      <c r="J181" s="7"/>
      <c r="K181" s="33" t="e">
        <f>IF(AND(E181&lt;&gt;"-",G181&lt;&gt;"-"),ACOS(SIN(IF(E181&lt;&gt;"-",VLOOKUP(E181,'i. iata codes and coordinates'!$C$3:$E$2960,2,FALSE),0))*SIN(IF(G181&lt;&gt;"-",VLOOKUP(G181,'i. iata codes and coordinates'!$C$3:$E$2960,2,FALSE),0))+COS(IF(E181&lt;&gt;"-",VLOOKUP(E181,'i. iata codes and coordinates'!$C$3:$E$2960,2,FALSE),0))*COS(IF(G181&lt;&gt;"-",VLOOKUP(G181,'i. iata codes and coordinates'!$C$3:$E$2960,2,FALSE),0))*COS(IF(G181&lt;&gt;"-",VLOOKUP(G181,'i. iata codes and coordinates'!$C$3:$E$2960,3,FALSE),0)-IF(E181&lt;&gt;"-",VLOOKUP(E181,'i. iata codes and coordinates'!$C$3:$E$2960,3,FALSE),0)))*3959,0)</f>
        <v>#N/A</v>
      </c>
      <c r="L181" s="7"/>
      <c r="M181" s="7"/>
    </row>
    <row r="182" spans="4:13" ht="15" thickBot="1">
      <c r="D182" s="9">
        <v>166</v>
      </c>
      <c r="E182" s="231"/>
      <c r="F182" s="233" t="str">
        <f>IFERROR(VLOOKUP(E182,'i. iata codes and coordinates'!$C$3:$J$2960,4,FALSE)," ")</f>
        <v xml:space="preserve"> </v>
      </c>
      <c r="G182" s="231"/>
      <c r="H182" s="233" t="str">
        <f>IFERROR(VLOOKUP(G182,'i. iata codes and coordinates'!$C$3:$J$2960,4,FALSE)," ")</f>
        <v xml:space="preserve"> </v>
      </c>
      <c r="I182" s="232" t="s">
        <v>369</v>
      </c>
      <c r="J182" s="7"/>
      <c r="K182" s="33" t="e">
        <f>IF(AND(E182&lt;&gt;"-",G182&lt;&gt;"-"),ACOS(SIN(IF(E182&lt;&gt;"-",VLOOKUP(E182,'i. iata codes and coordinates'!$C$3:$E$2960,2,FALSE),0))*SIN(IF(G182&lt;&gt;"-",VLOOKUP(G182,'i. iata codes and coordinates'!$C$3:$E$2960,2,FALSE),0))+COS(IF(E182&lt;&gt;"-",VLOOKUP(E182,'i. iata codes and coordinates'!$C$3:$E$2960,2,FALSE),0))*COS(IF(G182&lt;&gt;"-",VLOOKUP(G182,'i. iata codes and coordinates'!$C$3:$E$2960,2,FALSE),0))*COS(IF(G182&lt;&gt;"-",VLOOKUP(G182,'i. iata codes and coordinates'!$C$3:$E$2960,3,FALSE),0)-IF(E182&lt;&gt;"-",VLOOKUP(E182,'i. iata codes and coordinates'!$C$3:$E$2960,3,FALSE),0)))*3959,0)</f>
        <v>#N/A</v>
      </c>
      <c r="L182" s="7"/>
      <c r="M182" s="7"/>
    </row>
    <row r="183" spans="4:13" ht="15" thickBot="1">
      <c r="D183" s="9">
        <v>167</v>
      </c>
      <c r="E183" s="231"/>
      <c r="F183" s="233" t="str">
        <f>IFERROR(VLOOKUP(E183,'i. iata codes and coordinates'!$C$3:$J$2960,4,FALSE)," ")</f>
        <v xml:space="preserve"> </v>
      </c>
      <c r="G183" s="231"/>
      <c r="H183" s="233" t="str">
        <f>IFERROR(VLOOKUP(G183,'i. iata codes and coordinates'!$C$3:$J$2960,4,FALSE)," ")</f>
        <v xml:space="preserve"> </v>
      </c>
      <c r="I183" s="232" t="s">
        <v>369</v>
      </c>
      <c r="J183" s="7"/>
      <c r="K183" s="33" t="e">
        <f>IF(AND(E183&lt;&gt;"-",G183&lt;&gt;"-"),ACOS(SIN(IF(E183&lt;&gt;"-",VLOOKUP(E183,'i. iata codes and coordinates'!$C$3:$E$2960,2,FALSE),0))*SIN(IF(G183&lt;&gt;"-",VLOOKUP(G183,'i. iata codes and coordinates'!$C$3:$E$2960,2,FALSE),0))+COS(IF(E183&lt;&gt;"-",VLOOKUP(E183,'i. iata codes and coordinates'!$C$3:$E$2960,2,FALSE),0))*COS(IF(G183&lt;&gt;"-",VLOOKUP(G183,'i. iata codes and coordinates'!$C$3:$E$2960,2,FALSE),0))*COS(IF(G183&lt;&gt;"-",VLOOKUP(G183,'i. iata codes and coordinates'!$C$3:$E$2960,3,FALSE),0)-IF(E183&lt;&gt;"-",VLOOKUP(E183,'i. iata codes and coordinates'!$C$3:$E$2960,3,FALSE),0)))*3959,0)</f>
        <v>#N/A</v>
      </c>
      <c r="L183" s="7"/>
      <c r="M183" s="7"/>
    </row>
    <row r="184" spans="4:13" ht="15" thickBot="1">
      <c r="D184" s="9">
        <v>168</v>
      </c>
      <c r="E184" s="231"/>
      <c r="F184" s="233" t="str">
        <f>IFERROR(VLOOKUP(E184,'i. iata codes and coordinates'!$C$3:$J$2960,4,FALSE)," ")</f>
        <v xml:space="preserve"> </v>
      </c>
      <c r="G184" s="231"/>
      <c r="H184" s="233" t="str">
        <f>IFERROR(VLOOKUP(G184,'i. iata codes and coordinates'!$C$3:$J$2960,4,FALSE)," ")</f>
        <v xml:space="preserve"> </v>
      </c>
      <c r="I184" s="232" t="s">
        <v>369</v>
      </c>
      <c r="J184" s="7"/>
      <c r="K184" s="33" t="e">
        <f>IF(AND(E184&lt;&gt;"-",G184&lt;&gt;"-"),ACOS(SIN(IF(E184&lt;&gt;"-",VLOOKUP(E184,'i. iata codes and coordinates'!$C$3:$E$2960,2,FALSE),0))*SIN(IF(G184&lt;&gt;"-",VLOOKUP(G184,'i. iata codes and coordinates'!$C$3:$E$2960,2,FALSE),0))+COS(IF(E184&lt;&gt;"-",VLOOKUP(E184,'i. iata codes and coordinates'!$C$3:$E$2960,2,FALSE),0))*COS(IF(G184&lt;&gt;"-",VLOOKUP(G184,'i. iata codes and coordinates'!$C$3:$E$2960,2,FALSE),0))*COS(IF(G184&lt;&gt;"-",VLOOKUP(G184,'i. iata codes and coordinates'!$C$3:$E$2960,3,FALSE),0)-IF(E184&lt;&gt;"-",VLOOKUP(E184,'i. iata codes and coordinates'!$C$3:$E$2960,3,FALSE),0)))*3959,0)</f>
        <v>#N/A</v>
      </c>
      <c r="L184" s="7"/>
      <c r="M184" s="7"/>
    </row>
    <row r="185" spans="4:13" ht="15" thickBot="1">
      <c r="D185" s="9">
        <v>169</v>
      </c>
      <c r="E185" s="231"/>
      <c r="F185" s="233" t="str">
        <f>IFERROR(VLOOKUP(E185,'i. iata codes and coordinates'!$C$3:$J$2960,4,FALSE)," ")</f>
        <v xml:space="preserve"> </v>
      </c>
      <c r="G185" s="231"/>
      <c r="H185" s="233" t="str">
        <f>IFERROR(VLOOKUP(G185,'i. iata codes and coordinates'!$C$3:$J$2960,4,FALSE)," ")</f>
        <v xml:space="preserve"> </v>
      </c>
      <c r="I185" s="232" t="s">
        <v>369</v>
      </c>
      <c r="J185" s="7"/>
      <c r="K185" s="33" t="e">
        <f>IF(AND(E185&lt;&gt;"-",G185&lt;&gt;"-"),ACOS(SIN(IF(E185&lt;&gt;"-",VLOOKUP(E185,'i. iata codes and coordinates'!$C$3:$E$2960,2,FALSE),0))*SIN(IF(G185&lt;&gt;"-",VLOOKUP(G185,'i. iata codes and coordinates'!$C$3:$E$2960,2,FALSE),0))+COS(IF(E185&lt;&gt;"-",VLOOKUP(E185,'i. iata codes and coordinates'!$C$3:$E$2960,2,FALSE),0))*COS(IF(G185&lt;&gt;"-",VLOOKUP(G185,'i. iata codes and coordinates'!$C$3:$E$2960,2,FALSE),0))*COS(IF(G185&lt;&gt;"-",VLOOKUP(G185,'i. iata codes and coordinates'!$C$3:$E$2960,3,FALSE),0)-IF(E185&lt;&gt;"-",VLOOKUP(E185,'i. iata codes and coordinates'!$C$3:$E$2960,3,FALSE),0)))*3959,0)</f>
        <v>#N/A</v>
      </c>
      <c r="L185" s="7"/>
      <c r="M185" s="7"/>
    </row>
    <row r="186" spans="4:13" ht="15" thickBot="1">
      <c r="D186" s="9">
        <v>170</v>
      </c>
      <c r="E186" s="231"/>
      <c r="F186" s="233" t="str">
        <f>IFERROR(VLOOKUP(E186,'i. iata codes and coordinates'!$C$3:$J$2960,4,FALSE)," ")</f>
        <v xml:space="preserve"> </v>
      </c>
      <c r="G186" s="231"/>
      <c r="H186" s="233" t="str">
        <f>IFERROR(VLOOKUP(G186,'i. iata codes and coordinates'!$C$3:$J$2960,4,FALSE)," ")</f>
        <v xml:space="preserve"> </v>
      </c>
      <c r="I186" s="232" t="s">
        <v>369</v>
      </c>
      <c r="J186" s="7"/>
      <c r="K186" s="33" t="e">
        <f>IF(AND(E186&lt;&gt;"-",G186&lt;&gt;"-"),ACOS(SIN(IF(E186&lt;&gt;"-",VLOOKUP(E186,'i. iata codes and coordinates'!$C$3:$E$2960,2,FALSE),0))*SIN(IF(G186&lt;&gt;"-",VLOOKUP(G186,'i. iata codes and coordinates'!$C$3:$E$2960,2,FALSE),0))+COS(IF(E186&lt;&gt;"-",VLOOKUP(E186,'i. iata codes and coordinates'!$C$3:$E$2960,2,FALSE),0))*COS(IF(G186&lt;&gt;"-",VLOOKUP(G186,'i. iata codes and coordinates'!$C$3:$E$2960,2,FALSE),0))*COS(IF(G186&lt;&gt;"-",VLOOKUP(G186,'i. iata codes and coordinates'!$C$3:$E$2960,3,FALSE),0)-IF(E186&lt;&gt;"-",VLOOKUP(E186,'i. iata codes and coordinates'!$C$3:$E$2960,3,FALSE),0)))*3959,0)</f>
        <v>#N/A</v>
      </c>
      <c r="L186" s="7"/>
      <c r="M186" s="7"/>
    </row>
    <row r="187" spans="4:13" ht="15" thickBot="1">
      <c r="D187" s="9">
        <v>171</v>
      </c>
      <c r="E187" s="231"/>
      <c r="F187" s="233" t="str">
        <f>IFERROR(VLOOKUP(E187,'i. iata codes and coordinates'!$C$3:$J$2960,4,FALSE)," ")</f>
        <v xml:space="preserve"> </v>
      </c>
      <c r="G187" s="231"/>
      <c r="H187" s="233" t="str">
        <f>IFERROR(VLOOKUP(G187,'i. iata codes and coordinates'!$C$3:$J$2960,4,FALSE)," ")</f>
        <v xml:space="preserve"> </v>
      </c>
      <c r="I187" s="232" t="s">
        <v>369</v>
      </c>
      <c r="J187" s="7"/>
      <c r="K187" s="33" t="e">
        <f>IF(AND(E187&lt;&gt;"-",G187&lt;&gt;"-"),ACOS(SIN(IF(E187&lt;&gt;"-",VLOOKUP(E187,'i. iata codes and coordinates'!$C$3:$E$2960,2,FALSE),0))*SIN(IF(G187&lt;&gt;"-",VLOOKUP(G187,'i. iata codes and coordinates'!$C$3:$E$2960,2,FALSE),0))+COS(IF(E187&lt;&gt;"-",VLOOKUP(E187,'i. iata codes and coordinates'!$C$3:$E$2960,2,FALSE),0))*COS(IF(G187&lt;&gt;"-",VLOOKUP(G187,'i. iata codes and coordinates'!$C$3:$E$2960,2,FALSE),0))*COS(IF(G187&lt;&gt;"-",VLOOKUP(G187,'i. iata codes and coordinates'!$C$3:$E$2960,3,FALSE),0)-IF(E187&lt;&gt;"-",VLOOKUP(E187,'i. iata codes and coordinates'!$C$3:$E$2960,3,FALSE),0)))*3959,0)</f>
        <v>#N/A</v>
      </c>
      <c r="L187" s="7"/>
      <c r="M187" s="7"/>
    </row>
    <row r="188" spans="4:13" ht="15" thickBot="1">
      <c r="D188" s="9">
        <v>172</v>
      </c>
      <c r="E188" s="231"/>
      <c r="F188" s="233" t="str">
        <f>IFERROR(VLOOKUP(E188,'i. iata codes and coordinates'!$C$3:$J$2960,4,FALSE)," ")</f>
        <v xml:space="preserve"> </v>
      </c>
      <c r="G188" s="231"/>
      <c r="H188" s="233" t="str">
        <f>IFERROR(VLOOKUP(G188,'i. iata codes and coordinates'!$C$3:$J$2960,4,FALSE)," ")</f>
        <v xml:space="preserve"> </v>
      </c>
      <c r="I188" s="232" t="s">
        <v>369</v>
      </c>
      <c r="J188" s="7"/>
      <c r="K188" s="33" t="e">
        <f>IF(AND(E188&lt;&gt;"-",G188&lt;&gt;"-"),ACOS(SIN(IF(E188&lt;&gt;"-",VLOOKUP(E188,'i. iata codes and coordinates'!$C$3:$E$2960,2,FALSE),0))*SIN(IF(G188&lt;&gt;"-",VLOOKUP(G188,'i. iata codes and coordinates'!$C$3:$E$2960,2,FALSE),0))+COS(IF(E188&lt;&gt;"-",VLOOKUP(E188,'i. iata codes and coordinates'!$C$3:$E$2960,2,FALSE),0))*COS(IF(G188&lt;&gt;"-",VLOOKUP(G188,'i. iata codes and coordinates'!$C$3:$E$2960,2,FALSE),0))*COS(IF(G188&lt;&gt;"-",VLOOKUP(G188,'i. iata codes and coordinates'!$C$3:$E$2960,3,FALSE),0)-IF(E188&lt;&gt;"-",VLOOKUP(E188,'i. iata codes and coordinates'!$C$3:$E$2960,3,FALSE),0)))*3959,0)</f>
        <v>#N/A</v>
      </c>
      <c r="L188" s="7"/>
      <c r="M188" s="7"/>
    </row>
    <row r="189" spans="4:13" ht="15" thickBot="1">
      <c r="D189" s="9">
        <v>173</v>
      </c>
      <c r="E189" s="231"/>
      <c r="F189" s="233" t="str">
        <f>IFERROR(VLOOKUP(E189,'i. iata codes and coordinates'!$C$3:$J$2960,4,FALSE)," ")</f>
        <v xml:space="preserve"> </v>
      </c>
      <c r="G189" s="231"/>
      <c r="H189" s="233" t="str">
        <f>IFERROR(VLOOKUP(G189,'i. iata codes and coordinates'!$C$3:$J$2960,4,FALSE)," ")</f>
        <v xml:space="preserve"> </v>
      </c>
      <c r="I189" s="232" t="s">
        <v>369</v>
      </c>
      <c r="J189" s="7"/>
      <c r="K189" s="33" t="e">
        <f>IF(AND(E189&lt;&gt;"-",G189&lt;&gt;"-"),ACOS(SIN(IF(E189&lt;&gt;"-",VLOOKUP(E189,'i. iata codes and coordinates'!$C$3:$E$2960,2,FALSE),0))*SIN(IF(G189&lt;&gt;"-",VLOOKUP(G189,'i. iata codes and coordinates'!$C$3:$E$2960,2,FALSE),0))+COS(IF(E189&lt;&gt;"-",VLOOKUP(E189,'i. iata codes and coordinates'!$C$3:$E$2960,2,FALSE),0))*COS(IF(G189&lt;&gt;"-",VLOOKUP(G189,'i. iata codes and coordinates'!$C$3:$E$2960,2,FALSE),0))*COS(IF(G189&lt;&gt;"-",VLOOKUP(G189,'i. iata codes and coordinates'!$C$3:$E$2960,3,FALSE),0)-IF(E189&lt;&gt;"-",VLOOKUP(E189,'i. iata codes and coordinates'!$C$3:$E$2960,3,FALSE),0)))*3959,0)</f>
        <v>#N/A</v>
      </c>
      <c r="L189" s="7"/>
      <c r="M189" s="7"/>
    </row>
    <row r="190" spans="4:13" ht="15" thickBot="1">
      <c r="D190" s="9">
        <v>174</v>
      </c>
      <c r="E190" s="231"/>
      <c r="F190" s="233" t="str">
        <f>IFERROR(VLOOKUP(E190,'i. iata codes and coordinates'!$C$3:$J$2960,4,FALSE)," ")</f>
        <v xml:space="preserve"> </v>
      </c>
      <c r="G190" s="231"/>
      <c r="H190" s="233" t="str">
        <f>IFERROR(VLOOKUP(G190,'i. iata codes and coordinates'!$C$3:$J$2960,4,FALSE)," ")</f>
        <v xml:space="preserve"> </v>
      </c>
      <c r="I190" s="232" t="s">
        <v>369</v>
      </c>
      <c r="J190" s="7"/>
      <c r="K190" s="33" t="e">
        <f>IF(AND(E190&lt;&gt;"-",G190&lt;&gt;"-"),ACOS(SIN(IF(E190&lt;&gt;"-",VLOOKUP(E190,'i. iata codes and coordinates'!$C$3:$E$2960,2,FALSE),0))*SIN(IF(G190&lt;&gt;"-",VLOOKUP(G190,'i. iata codes and coordinates'!$C$3:$E$2960,2,FALSE),0))+COS(IF(E190&lt;&gt;"-",VLOOKUP(E190,'i. iata codes and coordinates'!$C$3:$E$2960,2,FALSE),0))*COS(IF(G190&lt;&gt;"-",VLOOKUP(G190,'i. iata codes and coordinates'!$C$3:$E$2960,2,FALSE),0))*COS(IF(G190&lt;&gt;"-",VLOOKUP(G190,'i. iata codes and coordinates'!$C$3:$E$2960,3,FALSE),0)-IF(E190&lt;&gt;"-",VLOOKUP(E190,'i. iata codes and coordinates'!$C$3:$E$2960,3,FALSE),0)))*3959,0)</f>
        <v>#N/A</v>
      </c>
      <c r="L190" s="7"/>
      <c r="M190" s="7"/>
    </row>
    <row r="191" spans="4:13" ht="15" thickBot="1">
      <c r="D191" s="9">
        <v>175</v>
      </c>
      <c r="E191" s="231"/>
      <c r="F191" s="233" t="str">
        <f>IFERROR(VLOOKUP(E191,'i. iata codes and coordinates'!$C$3:$J$2960,4,FALSE)," ")</f>
        <v xml:space="preserve"> </v>
      </c>
      <c r="G191" s="231"/>
      <c r="H191" s="233" t="str">
        <f>IFERROR(VLOOKUP(G191,'i. iata codes and coordinates'!$C$3:$J$2960,4,FALSE)," ")</f>
        <v xml:space="preserve"> </v>
      </c>
      <c r="I191" s="232" t="s">
        <v>369</v>
      </c>
      <c r="J191" s="7"/>
      <c r="K191" s="33" t="e">
        <f>IF(AND(E191&lt;&gt;"-",G191&lt;&gt;"-"),ACOS(SIN(IF(E191&lt;&gt;"-",VLOOKUP(E191,'i. iata codes and coordinates'!$C$3:$E$2960,2,FALSE),0))*SIN(IF(G191&lt;&gt;"-",VLOOKUP(G191,'i. iata codes and coordinates'!$C$3:$E$2960,2,FALSE),0))+COS(IF(E191&lt;&gt;"-",VLOOKUP(E191,'i. iata codes and coordinates'!$C$3:$E$2960,2,FALSE),0))*COS(IF(G191&lt;&gt;"-",VLOOKUP(G191,'i. iata codes and coordinates'!$C$3:$E$2960,2,FALSE),0))*COS(IF(G191&lt;&gt;"-",VLOOKUP(G191,'i. iata codes and coordinates'!$C$3:$E$2960,3,FALSE),0)-IF(E191&lt;&gt;"-",VLOOKUP(E191,'i. iata codes and coordinates'!$C$3:$E$2960,3,FALSE),0)))*3959,0)</f>
        <v>#N/A</v>
      </c>
      <c r="L191" s="7"/>
      <c r="M191" s="7"/>
    </row>
    <row r="192" spans="4:13" ht="15" thickBot="1">
      <c r="D192" s="9">
        <v>176</v>
      </c>
      <c r="E192" s="231"/>
      <c r="F192" s="233" t="str">
        <f>IFERROR(VLOOKUP(E192,'i. iata codes and coordinates'!$C$3:$J$2960,4,FALSE)," ")</f>
        <v xml:space="preserve"> </v>
      </c>
      <c r="G192" s="231"/>
      <c r="H192" s="233" t="str">
        <f>IFERROR(VLOOKUP(G192,'i. iata codes and coordinates'!$C$3:$J$2960,4,FALSE)," ")</f>
        <v xml:space="preserve"> </v>
      </c>
      <c r="I192" s="232" t="s">
        <v>369</v>
      </c>
      <c r="J192" s="7"/>
      <c r="K192" s="33" t="e">
        <f>IF(AND(E192&lt;&gt;"-",G192&lt;&gt;"-"),ACOS(SIN(IF(E192&lt;&gt;"-",VLOOKUP(E192,'i. iata codes and coordinates'!$C$3:$E$2960,2,FALSE),0))*SIN(IF(G192&lt;&gt;"-",VLOOKUP(G192,'i. iata codes and coordinates'!$C$3:$E$2960,2,FALSE),0))+COS(IF(E192&lt;&gt;"-",VLOOKUP(E192,'i. iata codes and coordinates'!$C$3:$E$2960,2,FALSE),0))*COS(IF(G192&lt;&gt;"-",VLOOKUP(G192,'i. iata codes and coordinates'!$C$3:$E$2960,2,FALSE),0))*COS(IF(G192&lt;&gt;"-",VLOOKUP(G192,'i. iata codes and coordinates'!$C$3:$E$2960,3,FALSE),0)-IF(E192&lt;&gt;"-",VLOOKUP(E192,'i. iata codes and coordinates'!$C$3:$E$2960,3,FALSE),0)))*3959,0)</f>
        <v>#N/A</v>
      </c>
      <c r="L192" s="7"/>
      <c r="M192" s="7"/>
    </row>
    <row r="193" spans="4:13" ht="15" thickBot="1">
      <c r="D193" s="9">
        <v>177</v>
      </c>
      <c r="E193" s="231"/>
      <c r="F193" s="233" t="str">
        <f>IFERROR(VLOOKUP(E193,'i. iata codes and coordinates'!$C$3:$J$2960,4,FALSE)," ")</f>
        <v xml:space="preserve"> </v>
      </c>
      <c r="G193" s="231"/>
      <c r="H193" s="233" t="str">
        <f>IFERROR(VLOOKUP(G193,'i. iata codes and coordinates'!$C$3:$J$2960,4,FALSE)," ")</f>
        <v xml:space="preserve"> </v>
      </c>
      <c r="I193" s="232" t="s">
        <v>369</v>
      </c>
      <c r="J193" s="7"/>
      <c r="K193" s="33" t="e">
        <f>IF(AND(E193&lt;&gt;"-",G193&lt;&gt;"-"),ACOS(SIN(IF(E193&lt;&gt;"-",VLOOKUP(E193,'i. iata codes and coordinates'!$C$3:$E$2960,2,FALSE),0))*SIN(IF(G193&lt;&gt;"-",VLOOKUP(G193,'i. iata codes and coordinates'!$C$3:$E$2960,2,FALSE),0))+COS(IF(E193&lt;&gt;"-",VLOOKUP(E193,'i. iata codes and coordinates'!$C$3:$E$2960,2,FALSE),0))*COS(IF(G193&lt;&gt;"-",VLOOKUP(G193,'i. iata codes and coordinates'!$C$3:$E$2960,2,FALSE),0))*COS(IF(G193&lt;&gt;"-",VLOOKUP(G193,'i. iata codes and coordinates'!$C$3:$E$2960,3,FALSE),0)-IF(E193&lt;&gt;"-",VLOOKUP(E193,'i. iata codes and coordinates'!$C$3:$E$2960,3,FALSE),0)))*3959,0)</f>
        <v>#N/A</v>
      </c>
      <c r="L193" s="7"/>
      <c r="M193" s="7"/>
    </row>
    <row r="194" spans="4:13" ht="15" thickBot="1">
      <c r="D194" s="9">
        <v>178</v>
      </c>
      <c r="E194" s="231"/>
      <c r="F194" s="233" t="str">
        <f>IFERROR(VLOOKUP(E194,'i. iata codes and coordinates'!$C$3:$J$2960,4,FALSE)," ")</f>
        <v xml:space="preserve"> </v>
      </c>
      <c r="G194" s="231"/>
      <c r="H194" s="233" t="str">
        <f>IFERROR(VLOOKUP(G194,'i. iata codes and coordinates'!$C$3:$J$2960,4,FALSE)," ")</f>
        <v xml:space="preserve"> </v>
      </c>
      <c r="I194" s="232" t="s">
        <v>369</v>
      </c>
      <c r="J194" s="7"/>
      <c r="K194" s="33" t="e">
        <f>IF(AND(E194&lt;&gt;"-",G194&lt;&gt;"-"),ACOS(SIN(IF(E194&lt;&gt;"-",VLOOKUP(E194,'i. iata codes and coordinates'!$C$3:$E$2960,2,FALSE),0))*SIN(IF(G194&lt;&gt;"-",VLOOKUP(G194,'i. iata codes and coordinates'!$C$3:$E$2960,2,FALSE),0))+COS(IF(E194&lt;&gt;"-",VLOOKUP(E194,'i. iata codes and coordinates'!$C$3:$E$2960,2,FALSE),0))*COS(IF(G194&lt;&gt;"-",VLOOKUP(G194,'i. iata codes and coordinates'!$C$3:$E$2960,2,FALSE),0))*COS(IF(G194&lt;&gt;"-",VLOOKUP(G194,'i. iata codes and coordinates'!$C$3:$E$2960,3,FALSE),0)-IF(E194&lt;&gt;"-",VLOOKUP(E194,'i. iata codes and coordinates'!$C$3:$E$2960,3,FALSE),0)))*3959,0)</f>
        <v>#N/A</v>
      </c>
      <c r="L194" s="7"/>
      <c r="M194" s="7"/>
    </row>
    <row r="195" spans="4:13" ht="15" thickBot="1">
      <c r="D195" s="9">
        <v>179</v>
      </c>
      <c r="E195" s="231"/>
      <c r="F195" s="233" t="str">
        <f>IFERROR(VLOOKUP(E195,'i. iata codes and coordinates'!$C$3:$J$2960,4,FALSE)," ")</f>
        <v xml:space="preserve"> </v>
      </c>
      <c r="G195" s="231"/>
      <c r="H195" s="233" t="str">
        <f>IFERROR(VLOOKUP(G195,'i. iata codes and coordinates'!$C$3:$J$2960,4,FALSE)," ")</f>
        <v xml:space="preserve"> </v>
      </c>
      <c r="I195" s="232" t="s">
        <v>369</v>
      </c>
      <c r="J195" s="7"/>
      <c r="K195" s="33" t="e">
        <f>IF(AND(E195&lt;&gt;"-",G195&lt;&gt;"-"),ACOS(SIN(IF(E195&lt;&gt;"-",VLOOKUP(E195,'i. iata codes and coordinates'!$C$3:$E$2960,2,FALSE),0))*SIN(IF(G195&lt;&gt;"-",VLOOKUP(G195,'i. iata codes and coordinates'!$C$3:$E$2960,2,FALSE),0))+COS(IF(E195&lt;&gt;"-",VLOOKUP(E195,'i. iata codes and coordinates'!$C$3:$E$2960,2,FALSE),0))*COS(IF(G195&lt;&gt;"-",VLOOKUP(G195,'i. iata codes and coordinates'!$C$3:$E$2960,2,FALSE),0))*COS(IF(G195&lt;&gt;"-",VLOOKUP(G195,'i. iata codes and coordinates'!$C$3:$E$2960,3,FALSE),0)-IF(E195&lt;&gt;"-",VLOOKUP(E195,'i. iata codes and coordinates'!$C$3:$E$2960,3,FALSE),0)))*3959,0)</f>
        <v>#N/A</v>
      </c>
      <c r="L195" s="7"/>
      <c r="M195" s="7"/>
    </row>
    <row r="196" spans="4:13" ht="15" thickBot="1">
      <c r="D196" s="9">
        <v>180</v>
      </c>
      <c r="E196" s="231"/>
      <c r="F196" s="233" t="str">
        <f>IFERROR(VLOOKUP(E196,'i. iata codes and coordinates'!$C$3:$J$2960,4,FALSE)," ")</f>
        <v xml:space="preserve"> </v>
      </c>
      <c r="G196" s="231"/>
      <c r="H196" s="233" t="str">
        <f>IFERROR(VLOOKUP(G196,'i. iata codes and coordinates'!$C$3:$J$2960,4,FALSE)," ")</f>
        <v xml:space="preserve"> </v>
      </c>
      <c r="I196" s="232" t="s">
        <v>369</v>
      </c>
      <c r="J196" s="7"/>
      <c r="K196" s="33" t="e">
        <f>IF(AND(E196&lt;&gt;"-",G196&lt;&gt;"-"),ACOS(SIN(IF(E196&lt;&gt;"-",VLOOKUP(E196,'i. iata codes and coordinates'!$C$3:$E$2960,2,FALSE),0))*SIN(IF(G196&lt;&gt;"-",VLOOKUP(G196,'i. iata codes and coordinates'!$C$3:$E$2960,2,FALSE),0))+COS(IF(E196&lt;&gt;"-",VLOOKUP(E196,'i. iata codes and coordinates'!$C$3:$E$2960,2,FALSE),0))*COS(IF(G196&lt;&gt;"-",VLOOKUP(G196,'i. iata codes and coordinates'!$C$3:$E$2960,2,FALSE),0))*COS(IF(G196&lt;&gt;"-",VLOOKUP(G196,'i. iata codes and coordinates'!$C$3:$E$2960,3,FALSE),0)-IF(E196&lt;&gt;"-",VLOOKUP(E196,'i. iata codes and coordinates'!$C$3:$E$2960,3,FALSE),0)))*3959,0)</f>
        <v>#N/A</v>
      </c>
      <c r="L196" s="7"/>
      <c r="M196" s="7"/>
    </row>
    <row r="197" spans="4:13" ht="15" thickBot="1">
      <c r="D197" s="9">
        <v>181</v>
      </c>
      <c r="E197" s="231"/>
      <c r="F197" s="233" t="str">
        <f>IFERROR(VLOOKUP(E197,'i. iata codes and coordinates'!$C$3:$J$2960,4,FALSE)," ")</f>
        <v xml:space="preserve"> </v>
      </c>
      <c r="G197" s="231"/>
      <c r="H197" s="233" t="str">
        <f>IFERROR(VLOOKUP(G197,'i. iata codes and coordinates'!$C$3:$J$2960,4,FALSE)," ")</f>
        <v xml:space="preserve"> </v>
      </c>
      <c r="I197" s="232" t="s">
        <v>369</v>
      </c>
      <c r="J197" s="7"/>
      <c r="K197" s="33" t="e">
        <f>IF(AND(E197&lt;&gt;"-",G197&lt;&gt;"-"),ACOS(SIN(IF(E197&lt;&gt;"-",VLOOKUP(E197,'i. iata codes and coordinates'!$C$3:$E$2960,2,FALSE),0))*SIN(IF(G197&lt;&gt;"-",VLOOKUP(G197,'i. iata codes and coordinates'!$C$3:$E$2960,2,FALSE),0))+COS(IF(E197&lt;&gt;"-",VLOOKUP(E197,'i. iata codes and coordinates'!$C$3:$E$2960,2,FALSE),0))*COS(IF(G197&lt;&gt;"-",VLOOKUP(G197,'i. iata codes and coordinates'!$C$3:$E$2960,2,FALSE),0))*COS(IF(G197&lt;&gt;"-",VLOOKUP(G197,'i. iata codes and coordinates'!$C$3:$E$2960,3,FALSE),0)-IF(E197&lt;&gt;"-",VLOOKUP(E197,'i. iata codes and coordinates'!$C$3:$E$2960,3,FALSE),0)))*3959,0)</f>
        <v>#N/A</v>
      </c>
      <c r="L197" s="7"/>
      <c r="M197" s="7"/>
    </row>
    <row r="198" spans="4:13" ht="15" thickBot="1">
      <c r="D198" s="9">
        <v>182</v>
      </c>
      <c r="E198" s="231"/>
      <c r="F198" s="233" t="str">
        <f>IFERROR(VLOOKUP(E198,'i. iata codes and coordinates'!$C$3:$J$2960,4,FALSE)," ")</f>
        <v xml:space="preserve"> </v>
      </c>
      <c r="G198" s="231"/>
      <c r="H198" s="233" t="str">
        <f>IFERROR(VLOOKUP(G198,'i. iata codes and coordinates'!$C$3:$J$2960,4,FALSE)," ")</f>
        <v xml:space="preserve"> </v>
      </c>
      <c r="I198" s="232" t="s">
        <v>369</v>
      </c>
      <c r="J198" s="7"/>
      <c r="K198" s="33" t="e">
        <f>IF(AND(E198&lt;&gt;"-",G198&lt;&gt;"-"),ACOS(SIN(IF(E198&lt;&gt;"-",VLOOKUP(E198,'i. iata codes and coordinates'!$C$3:$E$2960,2,FALSE),0))*SIN(IF(G198&lt;&gt;"-",VLOOKUP(G198,'i. iata codes and coordinates'!$C$3:$E$2960,2,FALSE),0))+COS(IF(E198&lt;&gt;"-",VLOOKUP(E198,'i. iata codes and coordinates'!$C$3:$E$2960,2,FALSE),0))*COS(IF(G198&lt;&gt;"-",VLOOKUP(G198,'i. iata codes and coordinates'!$C$3:$E$2960,2,FALSE),0))*COS(IF(G198&lt;&gt;"-",VLOOKUP(G198,'i. iata codes and coordinates'!$C$3:$E$2960,3,FALSE),0)-IF(E198&lt;&gt;"-",VLOOKUP(E198,'i. iata codes and coordinates'!$C$3:$E$2960,3,FALSE),0)))*3959,0)</f>
        <v>#N/A</v>
      </c>
      <c r="L198" s="7"/>
      <c r="M198" s="7"/>
    </row>
    <row r="199" spans="4:13" ht="15" thickBot="1">
      <c r="D199" s="9">
        <v>183</v>
      </c>
      <c r="E199" s="231"/>
      <c r="F199" s="233" t="str">
        <f>IFERROR(VLOOKUP(E199,'i. iata codes and coordinates'!$C$3:$J$2960,4,FALSE)," ")</f>
        <v xml:space="preserve"> </v>
      </c>
      <c r="G199" s="231"/>
      <c r="H199" s="233" t="str">
        <f>IFERROR(VLOOKUP(G199,'i. iata codes and coordinates'!$C$3:$J$2960,4,FALSE)," ")</f>
        <v xml:space="preserve"> </v>
      </c>
      <c r="I199" s="232" t="s">
        <v>369</v>
      </c>
      <c r="J199" s="7"/>
      <c r="K199" s="33" t="e">
        <f>IF(AND(E199&lt;&gt;"-",G199&lt;&gt;"-"),ACOS(SIN(IF(E199&lt;&gt;"-",VLOOKUP(E199,'i. iata codes and coordinates'!$C$3:$E$2960,2,FALSE),0))*SIN(IF(G199&lt;&gt;"-",VLOOKUP(G199,'i. iata codes and coordinates'!$C$3:$E$2960,2,FALSE),0))+COS(IF(E199&lt;&gt;"-",VLOOKUP(E199,'i. iata codes and coordinates'!$C$3:$E$2960,2,FALSE),0))*COS(IF(G199&lt;&gt;"-",VLOOKUP(G199,'i. iata codes and coordinates'!$C$3:$E$2960,2,FALSE),0))*COS(IF(G199&lt;&gt;"-",VLOOKUP(G199,'i. iata codes and coordinates'!$C$3:$E$2960,3,FALSE),0)-IF(E199&lt;&gt;"-",VLOOKUP(E199,'i. iata codes and coordinates'!$C$3:$E$2960,3,FALSE),0)))*3959,0)</f>
        <v>#N/A</v>
      </c>
      <c r="L199" s="7"/>
      <c r="M199" s="7"/>
    </row>
    <row r="200" spans="4:13" ht="15" thickBot="1">
      <c r="D200" s="9">
        <v>184</v>
      </c>
      <c r="E200" s="231"/>
      <c r="F200" s="233" t="str">
        <f>IFERROR(VLOOKUP(E200,'i. iata codes and coordinates'!$C$3:$J$2960,4,FALSE)," ")</f>
        <v xml:space="preserve"> </v>
      </c>
      <c r="G200" s="231"/>
      <c r="H200" s="233" t="str">
        <f>IFERROR(VLOOKUP(G200,'i. iata codes and coordinates'!$C$3:$J$2960,4,FALSE)," ")</f>
        <v xml:space="preserve"> </v>
      </c>
      <c r="I200" s="232" t="s">
        <v>369</v>
      </c>
      <c r="J200" s="7"/>
      <c r="K200" s="33" t="e">
        <f>IF(AND(E200&lt;&gt;"-",G200&lt;&gt;"-"),ACOS(SIN(IF(E200&lt;&gt;"-",VLOOKUP(E200,'i. iata codes and coordinates'!$C$3:$E$2960,2,FALSE),0))*SIN(IF(G200&lt;&gt;"-",VLOOKUP(G200,'i. iata codes and coordinates'!$C$3:$E$2960,2,FALSE),0))+COS(IF(E200&lt;&gt;"-",VLOOKUP(E200,'i. iata codes and coordinates'!$C$3:$E$2960,2,FALSE),0))*COS(IF(G200&lt;&gt;"-",VLOOKUP(G200,'i. iata codes and coordinates'!$C$3:$E$2960,2,FALSE),0))*COS(IF(G200&lt;&gt;"-",VLOOKUP(G200,'i. iata codes and coordinates'!$C$3:$E$2960,3,FALSE),0)-IF(E200&lt;&gt;"-",VLOOKUP(E200,'i. iata codes and coordinates'!$C$3:$E$2960,3,FALSE),0)))*3959,0)</f>
        <v>#N/A</v>
      </c>
      <c r="L200" s="7"/>
      <c r="M200" s="7"/>
    </row>
    <row r="201" spans="4:13" ht="15" thickBot="1">
      <c r="D201" s="9">
        <v>185</v>
      </c>
      <c r="E201" s="231"/>
      <c r="F201" s="233" t="str">
        <f>IFERROR(VLOOKUP(E201,'i. iata codes and coordinates'!$C$3:$J$2960,4,FALSE)," ")</f>
        <v xml:space="preserve"> </v>
      </c>
      <c r="G201" s="231"/>
      <c r="H201" s="233" t="str">
        <f>IFERROR(VLOOKUP(G201,'i. iata codes and coordinates'!$C$3:$J$2960,4,FALSE)," ")</f>
        <v xml:space="preserve"> </v>
      </c>
      <c r="I201" s="232" t="s">
        <v>369</v>
      </c>
      <c r="J201" s="7"/>
      <c r="K201" s="33" t="e">
        <f>IF(AND(E201&lt;&gt;"-",G201&lt;&gt;"-"),ACOS(SIN(IF(E201&lt;&gt;"-",VLOOKUP(E201,'i. iata codes and coordinates'!$C$3:$E$2960,2,FALSE),0))*SIN(IF(G201&lt;&gt;"-",VLOOKUP(G201,'i. iata codes and coordinates'!$C$3:$E$2960,2,FALSE),0))+COS(IF(E201&lt;&gt;"-",VLOOKUP(E201,'i. iata codes and coordinates'!$C$3:$E$2960,2,FALSE),0))*COS(IF(G201&lt;&gt;"-",VLOOKUP(G201,'i. iata codes and coordinates'!$C$3:$E$2960,2,FALSE),0))*COS(IF(G201&lt;&gt;"-",VLOOKUP(G201,'i. iata codes and coordinates'!$C$3:$E$2960,3,FALSE),0)-IF(E201&lt;&gt;"-",VLOOKUP(E201,'i. iata codes and coordinates'!$C$3:$E$2960,3,FALSE),0)))*3959,0)</f>
        <v>#N/A</v>
      </c>
      <c r="L201" s="7"/>
      <c r="M201" s="7"/>
    </row>
    <row r="202" spans="4:13" ht="15" thickBot="1">
      <c r="D202" s="9">
        <v>186</v>
      </c>
      <c r="E202" s="231"/>
      <c r="F202" s="233" t="str">
        <f>IFERROR(VLOOKUP(E202,'i. iata codes and coordinates'!$C$3:$J$2960,4,FALSE)," ")</f>
        <v xml:space="preserve"> </v>
      </c>
      <c r="G202" s="231"/>
      <c r="H202" s="233" t="str">
        <f>IFERROR(VLOOKUP(G202,'i. iata codes and coordinates'!$C$3:$J$2960,4,FALSE)," ")</f>
        <v xml:space="preserve"> </v>
      </c>
      <c r="I202" s="232" t="s">
        <v>369</v>
      </c>
      <c r="J202" s="7"/>
      <c r="K202" s="33" t="e">
        <f>IF(AND(E202&lt;&gt;"-",G202&lt;&gt;"-"),ACOS(SIN(IF(E202&lt;&gt;"-",VLOOKUP(E202,'i. iata codes and coordinates'!$C$3:$E$2960,2,FALSE),0))*SIN(IF(G202&lt;&gt;"-",VLOOKUP(G202,'i. iata codes and coordinates'!$C$3:$E$2960,2,FALSE),0))+COS(IF(E202&lt;&gt;"-",VLOOKUP(E202,'i. iata codes and coordinates'!$C$3:$E$2960,2,FALSE),0))*COS(IF(G202&lt;&gt;"-",VLOOKUP(G202,'i. iata codes and coordinates'!$C$3:$E$2960,2,FALSE),0))*COS(IF(G202&lt;&gt;"-",VLOOKUP(G202,'i. iata codes and coordinates'!$C$3:$E$2960,3,FALSE),0)-IF(E202&lt;&gt;"-",VLOOKUP(E202,'i. iata codes and coordinates'!$C$3:$E$2960,3,FALSE),0)))*3959,0)</f>
        <v>#N/A</v>
      </c>
      <c r="L202" s="7"/>
      <c r="M202" s="7"/>
    </row>
    <row r="203" spans="4:13" ht="15" thickBot="1">
      <c r="D203" s="9">
        <v>187</v>
      </c>
      <c r="E203" s="231"/>
      <c r="F203" s="233" t="str">
        <f>IFERROR(VLOOKUP(E203,'i. iata codes and coordinates'!$C$3:$J$2960,4,FALSE)," ")</f>
        <v xml:space="preserve"> </v>
      </c>
      <c r="G203" s="231"/>
      <c r="H203" s="233" t="str">
        <f>IFERROR(VLOOKUP(G203,'i. iata codes and coordinates'!$C$3:$J$2960,4,FALSE)," ")</f>
        <v xml:space="preserve"> </v>
      </c>
      <c r="I203" s="232" t="s">
        <v>369</v>
      </c>
      <c r="J203" s="7"/>
      <c r="K203" s="33" t="e">
        <f>IF(AND(E203&lt;&gt;"-",G203&lt;&gt;"-"),ACOS(SIN(IF(E203&lt;&gt;"-",VLOOKUP(E203,'i. iata codes and coordinates'!$C$3:$E$2960,2,FALSE),0))*SIN(IF(G203&lt;&gt;"-",VLOOKUP(G203,'i. iata codes and coordinates'!$C$3:$E$2960,2,FALSE),0))+COS(IF(E203&lt;&gt;"-",VLOOKUP(E203,'i. iata codes and coordinates'!$C$3:$E$2960,2,FALSE),0))*COS(IF(G203&lt;&gt;"-",VLOOKUP(G203,'i. iata codes and coordinates'!$C$3:$E$2960,2,FALSE),0))*COS(IF(G203&lt;&gt;"-",VLOOKUP(G203,'i. iata codes and coordinates'!$C$3:$E$2960,3,FALSE),0)-IF(E203&lt;&gt;"-",VLOOKUP(E203,'i. iata codes and coordinates'!$C$3:$E$2960,3,FALSE),0)))*3959,0)</f>
        <v>#N/A</v>
      </c>
      <c r="L203" s="7"/>
      <c r="M203" s="7"/>
    </row>
    <row r="204" spans="4:13" ht="15" thickBot="1">
      <c r="D204" s="9">
        <v>188</v>
      </c>
      <c r="E204" s="231"/>
      <c r="F204" s="233" t="str">
        <f>IFERROR(VLOOKUP(E204,'i. iata codes and coordinates'!$C$3:$J$2960,4,FALSE)," ")</f>
        <v xml:space="preserve"> </v>
      </c>
      <c r="G204" s="231"/>
      <c r="H204" s="233" t="str">
        <f>IFERROR(VLOOKUP(G204,'i. iata codes and coordinates'!$C$3:$J$2960,4,FALSE)," ")</f>
        <v xml:space="preserve"> </v>
      </c>
      <c r="I204" s="232" t="s">
        <v>369</v>
      </c>
      <c r="J204" s="7"/>
      <c r="K204" s="33" t="e">
        <f>IF(AND(E204&lt;&gt;"-",G204&lt;&gt;"-"),ACOS(SIN(IF(E204&lt;&gt;"-",VLOOKUP(E204,'i. iata codes and coordinates'!$C$3:$E$2960,2,FALSE),0))*SIN(IF(G204&lt;&gt;"-",VLOOKUP(G204,'i. iata codes and coordinates'!$C$3:$E$2960,2,FALSE),0))+COS(IF(E204&lt;&gt;"-",VLOOKUP(E204,'i. iata codes and coordinates'!$C$3:$E$2960,2,FALSE),0))*COS(IF(G204&lt;&gt;"-",VLOOKUP(G204,'i. iata codes and coordinates'!$C$3:$E$2960,2,FALSE),0))*COS(IF(G204&lt;&gt;"-",VLOOKUP(G204,'i. iata codes and coordinates'!$C$3:$E$2960,3,FALSE),0)-IF(E204&lt;&gt;"-",VLOOKUP(E204,'i. iata codes and coordinates'!$C$3:$E$2960,3,FALSE),0)))*3959,0)</f>
        <v>#N/A</v>
      </c>
      <c r="L204" s="7"/>
      <c r="M204" s="7"/>
    </row>
    <row r="205" spans="4:13" ht="15" thickBot="1">
      <c r="D205" s="9">
        <v>189</v>
      </c>
      <c r="E205" s="231"/>
      <c r="F205" s="233" t="str">
        <f>IFERROR(VLOOKUP(E205,'i. iata codes and coordinates'!$C$3:$J$2960,4,FALSE)," ")</f>
        <v xml:space="preserve"> </v>
      </c>
      <c r="G205" s="231"/>
      <c r="H205" s="233" t="str">
        <f>IFERROR(VLOOKUP(G205,'i. iata codes and coordinates'!$C$3:$J$2960,4,FALSE)," ")</f>
        <v xml:space="preserve"> </v>
      </c>
      <c r="I205" s="232" t="s">
        <v>369</v>
      </c>
      <c r="J205" s="7"/>
      <c r="K205" s="33" t="e">
        <f>IF(AND(E205&lt;&gt;"-",G205&lt;&gt;"-"),ACOS(SIN(IF(E205&lt;&gt;"-",VLOOKUP(E205,'i. iata codes and coordinates'!$C$3:$E$2960,2,FALSE),0))*SIN(IF(G205&lt;&gt;"-",VLOOKUP(G205,'i. iata codes and coordinates'!$C$3:$E$2960,2,FALSE),0))+COS(IF(E205&lt;&gt;"-",VLOOKUP(E205,'i. iata codes and coordinates'!$C$3:$E$2960,2,FALSE),0))*COS(IF(G205&lt;&gt;"-",VLOOKUP(G205,'i. iata codes and coordinates'!$C$3:$E$2960,2,FALSE),0))*COS(IF(G205&lt;&gt;"-",VLOOKUP(G205,'i. iata codes and coordinates'!$C$3:$E$2960,3,FALSE),0)-IF(E205&lt;&gt;"-",VLOOKUP(E205,'i. iata codes and coordinates'!$C$3:$E$2960,3,FALSE),0)))*3959,0)</f>
        <v>#N/A</v>
      </c>
      <c r="L205" s="7"/>
      <c r="M205" s="7"/>
    </row>
    <row r="206" spans="4:13" ht="15" thickBot="1">
      <c r="D206" s="9">
        <v>190</v>
      </c>
      <c r="E206" s="231"/>
      <c r="F206" s="233" t="str">
        <f>IFERROR(VLOOKUP(E206,'i. iata codes and coordinates'!$C$3:$J$2960,4,FALSE)," ")</f>
        <v xml:space="preserve"> </v>
      </c>
      <c r="G206" s="231"/>
      <c r="H206" s="233" t="str">
        <f>IFERROR(VLOOKUP(G206,'i. iata codes and coordinates'!$C$3:$J$2960,4,FALSE)," ")</f>
        <v xml:space="preserve"> </v>
      </c>
      <c r="I206" s="232" t="s">
        <v>369</v>
      </c>
      <c r="J206" s="7"/>
      <c r="K206" s="33" t="e">
        <f>IF(AND(E206&lt;&gt;"-",G206&lt;&gt;"-"),ACOS(SIN(IF(E206&lt;&gt;"-",VLOOKUP(E206,'i. iata codes and coordinates'!$C$3:$E$2960,2,FALSE),0))*SIN(IF(G206&lt;&gt;"-",VLOOKUP(G206,'i. iata codes and coordinates'!$C$3:$E$2960,2,FALSE),0))+COS(IF(E206&lt;&gt;"-",VLOOKUP(E206,'i. iata codes and coordinates'!$C$3:$E$2960,2,FALSE),0))*COS(IF(G206&lt;&gt;"-",VLOOKUP(G206,'i. iata codes and coordinates'!$C$3:$E$2960,2,FALSE),0))*COS(IF(G206&lt;&gt;"-",VLOOKUP(G206,'i. iata codes and coordinates'!$C$3:$E$2960,3,FALSE),0)-IF(E206&lt;&gt;"-",VLOOKUP(E206,'i. iata codes and coordinates'!$C$3:$E$2960,3,FALSE),0)))*3959,0)</f>
        <v>#N/A</v>
      </c>
      <c r="L206" s="7"/>
      <c r="M206" s="7"/>
    </row>
    <row r="207" spans="4:13" ht="15" thickBot="1">
      <c r="D207" s="9">
        <v>191</v>
      </c>
      <c r="E207" s="231"/>
      <c r="F207" s="233" t="str">
        <f>IFERROR(VLOOKUP(E207,'i. iata codes and coordinates'!$C$3:$J$2960,4,FALSE)," ")</f>
        <v xml:space="preserve"> </v>
      </c>
      <c r="G207" s="231"/>
      <c r="H207" s="233" t="str">
        <f>IFERROR(VLOOKUP(G207,'i. iata codes and coordinates'!$C$3:$J$2960,4,FALSE)," ")</f>
        <v xml:space="preserve"> </v>
      </c>
      <c r="I207" s="232" t="s">
        <v>369</v>
      </c>
      <c r="J207" s="7"/>
      <c r="K207" s="33" t="e">
        <f>IF(AND(E207&lt;&gt;"-",G207&lt;&gt;"-"),ACOS(SIN(IF(E207&lt;&gt;"-",VLOOKUP(E207,'i. iata codes and coordinates'!$C$3:$E$2960,2,FALSE),0))*SIN(IF(G207&lt;&gt;"-",VLOOKUP(G207,'i. iata codes and coordinates'!$C$3:$E$2960,2,FALSE),0))+COS(IF(E207&lt;&gt;"-",VLOOKUP(E207,'i. iata codes and coordinates'!$C$3:$E$2960,2,FALSE),0))*COS(IF(G207&lt;&gt;"-",VLOOKUP(G207,'i. iata codes and coordinates'!$C$3:$E$2960,2,FALSE),0))*COS(IF(G207&lt;&gt;"-",VLOOKUP(G207,'i. iata codes and coordinates'!$C$3:$E$2960,3,FALSE),0)-IF(E207&lt;&gt;"-",VLOOKUP(E207,'i. iata codes and coordinates'!$C$3:$E$2960,3,FALSE),0)))*3959,0)</f>
        <v>#N/A</v>
      </c>
      <c r="L207" s="7"/>
      <c r="M207" s="7"/>
    </row>
    <row r="208" spans="4:13" ht="15" thickBot="1">
      <c r="D208" s="9">
        <v>192</v>
      </c>
      <c r="E208" s="231"/>
      <c r="F208" s="233" t="str">
        <f>IFERROR(VLOOKUP(E208,'i. iata codes and coordinates'!$C$3:$J$2960,4,FALSE)," ")</f>
        <v xml:space="preserve"> </v>
      </c>
      <c r="G208" s="231"/>
      <c r="H208" s="233" t="str">
        <f>IFERROR(VLOOKUP(G208,'i. iata codes and coordinates'!$C$3:$J$2960,4,FALSE)," ")</f>
        <v xml:space="preserve"> </v>
      </c>
      <c r="I208" s="232" t="s">
        <v>369</v>
      </c>
      <c r="J208" s="7"/>
      <c r="K208" s="33" t="e">
        <f>IF(AND(E208&lt;&gt;"-",G208&lt;&gt;"-"),ACOS(SIN(IF(E208&lt;&gt;"-",VLOOKUP(E208,'i. iata codes and coordinates'!$C$3:$E$2960,2,FALSE),0))*SIN(IF(G208&lt;&gt;"-",VLOOKUP(G208,'i. iata codes and coordinates'!$C$3:$E$2960,2,FALSE),0))+COS(IF(E208&lt;&gt;"-",VLOOKUP(E208,'i. iata codes and coordinates'!$C$3:$E$2960,2,FALSE),0))*COS(IF(G208&lt;&gt;"-",VLOOKUP(G208,'i. iata codes and coordinates'!$C$3:$E$2960,2,FALSE),0))*COS(IF(G208&lt;&gt;"-",VLOOKUP(G208,'i. iata codes and coordinates'!$C$3:$E$2960,3,FALSE),0)-IF(E208&lt;&gt;"-",VLOOKUP(E208,'i. iata codes and coordinates'!$C$3:$E$2960,3,FALSE),0)))*3959,0)</f>
        <v>#N/A</v>
      </c>
      <c r="L208" s="7"/>
      <c r="M208" s="7"/>
    </row>
    <row r="209" spans="4:13" ht="15" thickBot="1">
      <c r="D209" s="9">
        <v>193</v>
      </c>
      <c r="E209" s="231"/>
      <c r="F209" s="233" t="str">
        <f>IFERROR(VLOOKUP(E209,'i. iata codes and coordinates'!$C$3:$J$2960,4,FALSE)," ")</f>
        <v xml:space="preserve"> </v>
      </c>
      <c r="G209" s="231"/>
      <c r="H209" s="233" t="str">
        <f>IFERROR(VLOOKUP(G209,'i. iata codes and coordinates'!$C$3:$J$2960,4,FALSE)," ")</f>
        <v xml:space="preserve"> </v>
      </c>
      <c r="I209" s="232" t="s">
        <v>369</v>
      </c>
      <c r="J209" s="7"/>
      <c r="K209" s="33" t="e">
        <f>IF(AND(E209&lt;&gt;"-",G209&lt;&gt;"-"),ACOS(SIN(IF(E209&lt;&gt;"-",VLOOKUP(E209,'i. iata codes and coordinates'!$C$3:$E$2960,2,FALSE),0))*SIN(IF(G209&lt;&gt;"-",VLOOKUP(G209,'i. iata codes and coordinates'!$C$3:$E$2960,2,FALSE),0))+COS(IF(E209&lt;&gt;"-",VLOOKUP(E209,'i. iata codes and coordinates'!$C$3:$E$2960,2,FALSE),0))*COS(IF(G209&lt;&gt;"-",VLOOKUP(G209,'i. iata codes and coordinates'!$C$3:$E$2960,2,FALSE),0))*COS(IF(G209&lt;&gt;"-",VLOOKUP(G209,'i. iata codes and coordinates'!$C$3:$E$2960,3,FALSE),0)-IF(E209&lt;&gt;"-",VLOOKUP(E209,'i. iata codes and coordinates'!$C$3:$E$2960,3,FALSE),0)))*3959,0)</f>
        <v>#N/A</v>
      </c>
      <c r="L209" s="7"/>
      <c r="M209" s="7"/>
    </row>
    <row r="210" spans="4:13" ht="15" thickBot="1">
      <c r="D210" s="9">
        <v>194</v>
      </c>
      <c r="E210" s="231"/>
      <c r="F210" s="233" t="str">
        <f>IFERROR(VLOOKUP(E210,'i. iata codes and coordinates'!$C$3:$J$2960,4,FALSE)," ")</f>
        <v xml:space="preserve"> </v>
      </c>
      <c r="G210" s="231"/>
      <c r="H210" s="233" t="str">
        <f>IFERROR(VLOOKUP(G210,'i. iata codes and coordinates'!$C$3:$J$2960,4,FALSE)," ")</f>
        <v xml:space="preserve"> </v>
      </c>
      <c r="I210" s="232" t="s">
        <v>369</v>
      </c>
      <c r="J210" s="7"/>
      <c r="K210" s="33" t="e">
        <f>IF(AND(E210&lt;&gt;"-",G210&lt;&gt;"-"),ACOS(SIN(IF(E210&lt;&gt;"-",VLOOKUP(E210,'i. iata codes and coordinates'!$C$3:$E$2960,2,FALSE),0))*SIN(IF(G210&lt;&gt;"-",VLOOKUP(G210,'i. iata codes and coordinates'!$C$3:$E$2960,2,FALSE),0))+COS(IF(E210&lt;&gt;"-",VLOOKUP(E210,'i. iata codes and coordinates'!$C$3:$E$2960,2,FALSE),0))*COS(IF(G210&lt;&gt;"-",VLOOKUP(G210,'i. iata codes and coordinates'!$C$3:$E$2960,2,FALSE),0))*COS(IF(G210&lt;&gt;"-",VLOOKUP(G210,'i. iata codes and coordinates'!$C$3:$E$2960,3,FALSE),0)-IF(E210&lt;&gt;"-",VLOOKUP(E210,'i. iata codes and coordinates'!$C$3:$E$2960,3,FALSE),0)))*3959,0)</f>
        <v>#N/A</v>
      </c>
      <c r="L210" s="7"/>
      <c r="M210" s="7"/>
    </row>
    <row r="211" spans="4:13" ht="15" thickBot="1">
      <c r="D211" s="9">
        <v>195</v>
      </c>
      <c r="E211" s="231"/>
      <c r="F211" s="233" t="str">
        <f>IFERROR(VLOOKUP(E211,'i. iata codes and coordinates'!$C$3:$J$2960,4,FALSE)," ")</f>
        <v xml:space="preserve"> </v>
      </c>
      <c r="G211" s="231"/>
      <c r="H211" s="233" t="str">
        <f>IFERROR(VLOOKUP(G211,'i. iata codes and coordinates'!$C$3:$J$2960,4,FALSE)," ")</f>
        <v xml:space="preserve"> </v>
      </c>
      <c r="I211" s="232" t="s">
        <v>369</v>
      </c>
      <c r="J211" s="7"/>
      <c r="K211" s="33" t="e">
        <f>IF(AND(E211&lt;&gt;"-",G211&lt;&gt;"-"),ACOS(SIN(IF(E211&lt;&gt;"-",VLOOKUP(E211,'i. iata codes and coordinates'!$C$3:$E$2960,2,FALSE),0))*SIN(IF(G211&lt;&gt;"-",VLOOKUP(G211,'i. iata codes and coordinates'!$C$3:$E$2960,2,FALSE),0))+COS(IF(E211&lt;&gt;"-",VLOOKUP(E211,'i. iata codes and coordinates'!$C$3:$E$2960,2,FALSE),0))*COS(IF(G211&lt;&gt;"-",VLOOKUP(G211,'i. iata codes and coordinates'!$C$3:$E$2960,2,FALSE),0))*COS(IF(G211&lt;&gt;"-",VLOOKUP(G211,'i. iata codes and coordinates'!$C$3:$E$2960,3,FALSE),0)-IF(E211&lt;&gt;"-",VLOOKUP(E211,'i. iata codes and coordinates'!$C$3:$E$2960,3,FALSE),0)))*3959,0)</f>
        <v>#N/A</v>
      </c>
      <c r="L211" s="7"/>
      <c r="M211" s="7"/>
    </row>
    <row r="212" spans="4:13" ht="15" thickBot="1">
      <c r="D212" s="9">
        <v>196</v>
      </c>
      <c r="E212" s="231"/>
      <c r="F212" s="233" t="str">
        <f>IFERROR(VLOOKUP(E212,'i. iata codes and coordinates'!$C$3:$J$2960,4,FALSE)," ")</f>
        <v xml:space="preserve"> </v>
      </c>
      <c r="G212" s="231"/>
      <c r="H212" s="233" t="str">
        <f>IFERROR(VLOOKUP(G212,'i. iata codes and coordinates'!$C$3:$J$2960,4,FALSE)," ")</f>
        <v xml:space="preserve"> </v>
      </c>
      <c r="I212" s="232" t="s">
        <v>369</v>
      </c>
      <c r="J212" s="7"/>
      <c r="K212" s="33" t="e">
        <f>IF(AND(E212&lt;&gt;"-",G212&lt;&gt;"-"),ACOS(SIN(IF(E212&lt;&gt;"-",VLOOKUP(E212,'i. iata codes and coordinates'!$C$3:$E$2960,2,FALSE),0))*SIN(IF(G212&lt;&gt;"-",VLOOKUP(G212,'i. iata codes and coordinates'!$C$3:$E$2960,2,FALSE),0))+COS(IF(E212&lt;&gt;"-",VLOOKUP(E212,'i. iata codes and coordinates'!$C$3:$E$2960,2,FALSE),0))*COS(IF(G212&lt;&gt;"-",VLOOKUP(G212,'i. iata codes and coordinates'!$C$3:$E$2960,2,FALSE),0))*COS(IF(G212&lt;&gt;"-",VLOOKUP(G212,'i. iata codes and coordinates'!$C$3:$E$2960,3,FALSE),0)-IF(E212&lt;&gt;"-",VLOOKUP(E212,'i. iata codes and coordinates'!$C$3:$E$2960,3,FALSE),0)))*3959,0)</f>
        <v>#N/A</v>
      </c>
      <c r="L212" s="7"/>
      <c r="M212" s="7"/>
    </row>
    <row r="213" spans="4:13" ht="15" thickBot="1">
      <c r="D213" s="9">
        <v>197</v>
      </c>
      <c r="E213" s="231"/>
      <c r="F213" s="233" t="str">
        <f>IFERROR(VLOOKUP(E213,'i. iata codes and coordinates'!$C$3:$J$2960,4,FALSE)," ")</f>
        <v xml:space="preserve"> </v>
      </c>
      <c r="G213" s="231"/>
      <c r="H213" s="233" t="str">
        <f>IFERROR(VLOOKUP(G213,'i. iata codes and coordinates'!$C$3:$J$2960,4,FALSE)," ")</f>
        <v xml:space="preserve"> </v>
      </c>
      <c r="I213" s="232" t="s">
        <v>369</v>
      </c>
      <c r="J213" s="7"/>
      <c r="K213" s="33" t="e">
        <f>IF(AND(E213&lt;&gt;"-",G213&lt;&gt;"-"),ACOS(SIN(IF(E213&lt;&gt;"-",VLOOKUP(E213,'i. iata codes and coordinates'!$C$3:$E$2960,2,FALSE),0))*SIN(IF(G213&lt;&gt;"-",VLOOKUP(G213,'i. iata codes and coordinates'!$C$3:$E$2960,2,FALSE),0))+COS(IF(E213&lt;&gt;"-",VLOOKUP(E213,'i. iata codes and coordinates'!$C$3:$E$2960,2,FALSE),0))*COS(IF(G213&lt;&gt;"-",VLOOKUP(G213,'i. iata codes and coordinates'!$C$3:$E$2960,2,FALSE),0))*COS(IF(G213&lt;&gt;"-",VLOOKUP(G213,'i. iata codes and coordinates'!$C$3:$E$2960,3,FALSE),0)-IF(E213&lt;&gt;"-",VLOOKUP(E213,'i. iata codes and coordinates'!$C$3:$E$2960,3,FALSE),0)))*3959,0)</f>
        <v>#N/A</v>
      </c>
      <c r="L213" s="7"/>
      <c r="M213" s="7"/>
    </row>
    <row r="214" spans="4:13" ht="15" thickBot="1">
      <c r="D214" s="9">
        <v>198</v>
      </c>
      <c r="E214" s="231"/>
      <c r="F214" s="233" t="str">
        <f>IFERROR(VLOOKUP(E214,'i. iata codes and coordinates'!$C$3:$J$2960,4,FALSE)," ")</f>
        <v xml:space="preserve"> </v>
      </c>
      <c r="G214" s="231"/>
      <c r="H214" s="233" t="str">
        <f>IFERROR(VLOOKUP(G214,'i. iata codes and coordinates'!$C$3:$J$2960,4,FALSE)," ")</f>
        <v xml:space="preserve"> </v>
      </c>
      <c r="I214" s="232" t="s">
        <v>369</v>
      </c>
      <c r="J214" s="7"/>
      <c r="K214" s="33" t="e">
        <f>IF(AND(E214&lt;&gt;"-",G214&lt;&gt;"-"),ACOS(SIN(IF(E214&lt;&gt;"-",VLOOKUP(E214,'i. iata codes and coordinates'!$C$3:$E$2960,2,FALSE),0))*SIN(IF(G214&lt;&gt;"-",VLOOKUP(G214,'i. iata codes and coordinates'!$C$3:$E$2960,2,FALSE),0))+COS(IF(E214&lt;&gt;"-",VLOOKUP(E214,'i. iata codes and coordinates'!$C$3:$E$2960,2,FALSE),0))*COS(IF(G214&lt;&gt;"-",VLOOKUP(G214,'i. iata codes and coordinates'!$C$3:$E$2960,2,FALSE),0))*COS(IF(G214&lt;&gt;"-",VLOOKUP(G214,'i. iata codes and coordinates'!$C$3:$E$2960,3,FALSE),0)-IF(E214&lt;&gt;"-",VLOOKUP(E214,'i. iata codes and coordinates'!$C$3:$E$2960,3,FALSE),0)))*3959,0)</f>
        <v>#N/A</v>
      </c>
      <c r="L214" s="7"/>
      <c r="M214" s="7"/>
    </row>
    <row r="215" spans="4:13" ht="15" thickBot="1">
      <c r="D215" s="9">
        <v>199</v>
      </c>
      <c r="E215" s="231"/>
      <c r="F215" s="233" t="str">
        <f>IFERROR(VLOOKUP(E215,'i. iata codes and coordinates'!$C$3:$J$2960,4,FALSE)," ")</f>
        <v xml:space="preserve"> </v>
      </c>
      <c r="G215" s="231"/>
      <c r="H215" s="233" t="str">
        <f>IFERROR(VLOOKUP(G215,'i. iata codes and coordinates'!$C$3:$J$2960,4,FALSE)," ")</f>
        <v xml:space="preserve"> </v>
      </c>
      <c r="I215" s="232" t="s">
        <v>369</v>
      </c>
      <c r="J215" s="7"/>
      <c r="K215" s="33" t="e">
        <f>IF(AND(E215&lt;&gt;"-",G215&lt;&gt;"-"),ACOS(SIN(IF(E215&lt;&gt;"-",VLOOKUP(E215,'i. iata codes and coordinates'!$C$3:$E$2960,2,FALSE),0))*SIN(IF(G215&lt;&gt;"-",VLOOKUP(G215,'i. iata codes and coordinates'!$C$3:$E$2960,2,FALSE),0))+COS(IF(E215&lt;&gt;"-",VLOOKUP(E215,'i. iata codes and coordinates'!$C$3:$E$2960,2,FALSE),0))*COS(IF(G215&lt;&gt;"-",VLOOKUP(G215,'i. iata codes and coordinates'!$C$3:$E$2960,2,FALSE),0))*COS(IF(G215&lt;&gt;"-",VLOOKUP(G215,'i. iata codes and coordinates'!$C$3:$E$2960,3,FALSE),0)-IF(E215&lt;&gt;"-",VLOOKUP(E215,'i. iata codes and coordinates'!$C$3:$E$2960,3,FALSE),0)))*3959,0)</f>
        <v>#N/A</v>
      </c>
      <c r="L215" s="7"/>
      <c r="M215" s="7"/>
    </row>
    <row r="216" spans="4:13" ht="15" thickBot="1">
      <c r="D216" s="9">
        <v>200</v>
      </c>
      <c r="E216" s="231"/>
      <c r="F216" s="233" t="str">
        <f>IFERROR(VLOOKUP(E216,'i. iata codes and coordinates'!$C$3:$J$2960,4,FALSE)," ")</f>
        <v xml:space="preserve"> </v>
      </c>
      <c r="G216" s="231"/>
      <c r="H216" s="233" t="str">
        <f>IFERROR(VLOOKUP(G216,'i. iata codes and coordinates'!$C$3:$J$2960,4,FALSE)," ")</f>
        <v xml:space="preserve"> </v>
      </c>
      <c r="I216" s="232" t="s">
        <v>369</v>
      </c>
      <c r="J216" s="7"/>
      <c r="K216" s="33" t="e">
        <f>IF(AND(E216&lt;&gt;"-",G216&lt;&gt;"-"),ACOS(SIN(IF(E216&lt;&gt;"-",VLOOKUP(E216,'i. iata codes and coordinates'!$C$3:$E$2960,2,FALSE),0))*SIN(IF(G216&lt;&gt;"-",VLOOKUP(G216,'i. iata codes and coordinates'!$C$3:$E$2960,2,FALSE),0))+COS(IF(E216&lt;&gt;"-",VLOOKUP(E216,'i. iata codes and coordinates'!$C$3:$E$2960,2,FALSE),0))*COS(IF(G216&lt;&gt;"-",VLOOKUP(G216,'i. iata codes and coordinates'!$C$3:$E$2960,2,FALSE),0))*COS(IF(G216&lt;&gt;"-",VLOOKUP(G216,'i. iata codes and coordinates'!$C$3:$E$2960,3,FALSE),0)-IF(E216&lt;&gt;"-",VLOOKUP(E216,'i. iata codes and coordinates'!$C$3:$E$2960,3,FALSE),0)))*3959,0)</f>
        <v>#N/A</v>
      </c>
      <c r="L216" s="7"/>
      <c r="M216" s="7"/>
    </row>
    <row r="217" spans="4:13" ht="15" thickBot="1">
      <c r="D217" s="9">
        <v>201</v>
      </c>
      <c r="E217" s="231"/>
      <c r="F217" s="233" t="str">
        <f>IFERROR(VLOOKUP(E217,'i. iata codes and coordinates'!$C$3:$J$2960,4,FALSE)," ")</f>
        <v xml:space="preserve"> </v>
      </c>
      <c r="G217" s="231"/>
      <c r="H217" s="233" t="str">
        <f>IFERROR(VLOOKUP(G217,'i. iata codes and coordinates'!$C$3:$J$2960,4,FALSE)," ")</f>
        <v xml:space="preserve"> </v>
      </c>
      <c r="I217" s="232" t="s">
        <v>369</v>
      </c>
      <c r="J217" s="7"/>
      <c r="K217" s="33" t="e">
        <f>IF(AND(E217&lt;&gt;"-",G217&lt;&gt;"-"),ACOS(SIN(IF(E217&lt;&gt;"-",VLOOKUP(E217,'i. iata codes and coordinates'!$C$3:$E$2960,2,FALSE),0))*SIN(IF(G217&lt;&gt;"-",VLOOKUP(G217,'i. iata codes and coordinates'!$C$3:$E$2960,2,FALSE),0))+COS(IF(E217&lt;&gt;"-",VLOOKUP(E217,'i. iata codes and coordinates'!$C$3:$E$2960,2,FALSE),0))*COS(IF(G217&lt;&gt;"-",VLOOKUP(G217,'i. iata codes and coordinates'!$C$3:$E$2960,2,FALSE),0))*COS(IF(G217&lt;&gt;"-",VLOOKUP(G217,'i. iata codes and coordinates'!$C$3:$E$2960,3,FALSE),0)-IF(E217&lt;&gt;"-",VLOOKUP(E217,'i. iata codes and coordinates'!$C$3:$E$2960,3,FALSE),0)))*3959,0)</f>
        <v>#N/A</v>
      </c>
      <c r="L217" s="7"/>
      <c r="M217" s="7"/>
    </row>
    <row r="218" spans="4:13" ht="15" thickBot="1">
      <c r="D218" s="9">
        <v>202</v>
      </c>
      <c r="E218" s="231"/>
      <c r="F218" s="233" t="str">
        <f>IFERROR(VLOOKUP(E218,'i. iata codes and coordinates'!$C$3:$J$2960,4,FALSE)," ")</f>
        <v xml:space="preserve"> </v>
      </c>
      <c r="G218" s="231"/>
      <c r="H218" s="233" t="str">
        <f>IFERROR(VLOOKUP(G218,'i. iata codes and coordinates'!$C$3:$J$2960,4,FALSE)," ")</f>
        <v xml:space="preserve"> </v>
      </c>
      <c r="I218" s="232" t="s">
        <v>369</v>
      </c>
      <c r="J218" s="7"/>
      <c r="K218" s="33" t="e">
        <f>IF(AND(E218&lt;&gt;"-",G218&lt;&gt;"-"),ACOS(SIN(IF(E218&lt;&gt;"-",VLOOKUP(E218,'i. iata codes and coordinates'!$C$3:$E$2960,2,FALSE),0))*SIN(IF(G218&lt;&gt;"-",VLOOKUP(G218,'i. iata codes and coordinates'!$C$3:$E$2960,2,FALSE),0))+COS(IF(E218&lt;&gt;"-",VLOOKUP(E218,'i. iata codes and coordinates'!$C$3:$E$2960,2,FALSE),0))*COS(IF(G218&lt;&gt;"-",VLOOKUP(G218,'i. iata codes and coordinates'!$C$3:$E$2960,2,FALSE),0))*COS(IF(G218&lt;&gt;"-",VLOOKUP(G218,'i. iata codes and coordinates'!$C$3:$E$2960,3,FALSE),0)-IF(E218&lt;&gt;"-",VLOOKUP(E218,'i. iata codes and coordinates'!$C$3:$E$2960,3,FALSE),0)))*3959,0)</f>
        <v>#N/A</v>
      </c>
      <c r="L218" s="7"/>
      <c r="M218" s="7"/>
    </row>
    <row r="219" spans="4:13" ht="15" thickBot="1">
      <c r="D219" s="9">
        <v>203</v>
      </c>
      <c r="E219" s="231"/>
      <c r="F219" s="233" t="str">
        <f>IFERROR(VLOOKUP(E219,'i. iata codes and coordinates'!$C$3:$J$2960,4,FALSE)," ")</f>
        <v xml:space="preserve"> </v>
      </c>
      <c r="G219" s="231"/>
      <c r="H219" s="233" t="str">
        <f>IFERROR(VLOOKUP(G219,'i. iata codes and coordinates'!$C$3:$J$2960,4,FALSE)," ")</f>
        <v xml:space="preserve"> </v>
      </c>
      <c r="I219" s="232" t="s">
        <v>369</v>
      </c>
      <c r="J219" s="7"/>
      <c r="K219" s="33" t="e">
        <f>IF(AND(E219&lt;&gt;"-",G219&lt;&gt;"-"),ACOS(SIN(IF(E219&lt;&gt;"-",VLOOKUP(E219,'i. iata codes and coordinates'!$C$3:$E$2960,2,FALSE),0))*SIN(IF(G219&lt;&gt;"-",VLOOKUP(G219,'i. iata codes and coordinates'!$C$3:$E$2960,2,FALSE),0))+COS(IF(E219&lt;&gt;"-",VLOOKUP(E219,'i. iata codes and coordinates'!$C$3:$E$2960,2,FALSE),0))*COS(IF(G219&lt;&gt;"-",VLOOKUP(G219,'i. iata codes and coordinates'!$C$3:$E$2960,2,FALSE),0))*COS(IF(G219&lt;&gt;"-",VLOOKUP(G219,'i. iata codes and coordinates'!$C$3:$E$2960,3,FALSE),0)-IF(E219&lt;&gt;"-",VLOOKUP(E219,'i. iata codes and coordinates'!$C$3:$E$2960,3,FALSE),0)))*3959,0)</f>
        <v>#N/A</v>
      </c>
      <c r="L219" s="7"/>
      <c r="M219" s="7"/>
    </row>
    <row r="220" spans="4:13" ht="15" thickBot="1">
      <c r="D220" s="9">
        <v>204</v>
      </c>
      <c r="E220" s="231"/>
      <c r="F220" s="233" t="str">
        <f>IFERROR(VLOOKUP(E220,'i. iata codes and coordinates'!$C$3:$J$2960,4,FALSE)," ")</f>
        <v xml:space="preserve"> </v>
      </c>
      <c r="G220" s="231"/>
      <c r="H220" s="233" t="str">
        <f>IFERROR(VLOOKUP(G220,'i. iata codes and coordinates'!$C$3:$J$2960,4,FALSE)," ")</f>
        <v xml:space="preserve"> </v>
      </c>
      <c r="I220" s="232" t="s">
        <v>369</v>
      </c>
      <c r="J220" s="7"/>
      <c r="K220" s="33" t="e">
        <f>IF(AND(E220&lt;&gt;"-",G220&lt;&gt;"-"),ACOS(SIN(IF(E220&lt;&gt;"-",VLOOKUP(E220,'i. iata codes and coordinates'!$C$3:$E$2960,2,FALSE),0))*SIN(IF(G220&lt;&gt;"-",VLOOKUP(G220,'i. iata codes and coordinates'!$C$3:$E$2960,2,FALSE),0))+COS(IF(E220&lt;&gt;"-",VLOOKUP(E220,'i. iata codes and coordinates'!$C$3:$E$2960,2,FALSE),0))*COS(IF(G220&lt;&gt;"-",VLOOKUP(G220,'i. iata codes and coordinates'!$C$3:$E$2960,2,FALSE),0))*COS(IF(G220&lt;&gt;"-",VLOOKUP(G220,'i. iata codes and coordinates'!$C$3:$E$2960,3,FALSE),0)-IF(E220&lt;&gt;"-",VLOOKUP(E220,'i. iata codes and coordinates'!$C$3:$E$2960,3,FALSE),0)))*3959,0)</f>
        <v>#N/A</v>
      </c>
      <c r="L220" s="7"/>
      <c r="M220" s="7"/>
    </row>
    <row r="221" spans="4:13" ht="15" thickBot="1">
      <c r="D221" s="9">
        <v>205</v>
      </c>
      <c r="E221" s="231"/>
      <c r="F221" s="233" t="str">
        <f>IFERROR(VLOOKUP(E221,'i. iata codes and coordinates'!$C$3:$J$2960,4,FALSE)," ")</f>
        <v xml:space="preserve"> </v>
      </c>
      <c r="G221" s="231"/>
      <c r="H221" s="233" t="str">
        <f>IFERROR(VLOOKUP(G221,'i. iata codes and coordinates'!$C$3:$J$2960,4,FALSE)," ")</f>
        <v xml:space="preserve"> </v>
      </c>
      <c r="I221" s="232" t="s">
        <v>369</v>
      </c>
      <c r="J221" s="7"/>
      <c r="K221" s="33" t="e">
        <f>IF(AND(E221&lt;&gt;"-",G221&lt;&gt;"-"),ACOS(SIN(IF(E221&lt;&gt;"-",VLOOKUP(E221,'i. iata codes and coordinates'!$C$3:$E$2960,2,FALSE),0))*SIN(IF(G221&lt;&gt;"-",VLOOKUP(G221,'i. iata codes and coordinates'!$C$3:$E$2960,2,FALSE),0))+COS(IF(E221&lt;&gt;"-",VLOOKUP(E221,'i. iata codes and coordinates'!$C$3:$E$2960,2,FALSE),0))*COS(IF(G221&lt;&gt;"-",VLOOKUP(G221,'i. iata codes and coordinates'!$C$3:$E$2960,2,FALSE),0))*COS(IF(G221&lt;&gt;"-",VLOOKUP(G221,'i. iata codes and coordinates'!$C$3:$E$2960,3,FALSE),0)-IF(E221&lt;&gt;"-",VLOOKUP(E221,'i. iata codes and coordinates'!$C$3:$E$2960,3,FALSE),0)))*3959,0)</f>
        <v>#N/A</v>
      </c>
      <c r="L221" s="7"/>
      <c r="M221" s="7"/>
    </row>
    <row r="222" spans="4:13" ht="15" thickBot="1">
      <c r="D222" s="9">
        <v>206</v>
      </c>
      <c r="E222" s="231"/>
      <c r="F222" s="233" t="str">
        <f>IFERROR(VLOOKUP(E222,'i. iata codes and coordinates'!$C$3:$J$2960,4,FALSE)," ")</f>
        <v xml:space="preserve"> </v>
      </c>
      <c r="G222" s="231"/>
      <c r="H222" s="233" t="str">
        <f>IFERROR(VLOOKUP(G222,'i. iata codes and coordinates'!$C$3:$J$2960,4,FALSE)," ")</f>
        <v xml:space="preserve"> </v>
      </c>
      <c r="I222" s="232" t="s">
        <v>369</v>
      </c>
      <c r="J222" s="7"/>
      <c r="K222" s="33" t="e">
        <f>IF(AND(E222&lt;&gt;"-",G222&lt;&gt;"-"),ACOS(SIN(IF(E222&lt;&gt;"-",VLOOKUP(E222,'i. iata codes and coordinates'!$C$3:$E$2960,2,FALSE),0))*SIN(IF(G222&lt;&gt;"-",VLOOKUP(G222,'i. iata codes and coordinates'!$C$3:$E$2960,2,FALSE),0))+COS(IF(E222&lt;&gt;"-",VLOOKUP(E222,'i. iata codes and coordinates'!$C$3:$E$2960,2,FALSE),0))*COS(IF(G222&lt;&gt;"-",VLOOKUP(G222,'i. iata codes and coordinates'!$C$3:$E$2960,2,FALSE),0))*COS(IF(G222&lt;&gt;"-",VLOOKUP(G222,'i. iata codes and coordinates'!$C$3:$E$2960,3,FALSE),0)-IF(E222&lt;&gt;"-",VLOOKUP(E222,'i. iata codes and coordinates'!$C$3:$E$2960,3,FALSE),0)))*3959,0)</f>
        <v>#N/A</v>
      </c>
      <c r="L222" s="7"/>
      <c r="M222" s="7"/>
    </row>
    <row r="223" spans="4:13" ht="15" thickBot="1">
      <c r="D223" s="9">
        <v>207</v>
      </c>
      <c r="E223" s="231"/>
      <c r="F223" s="233" t="str">
        <f>IFERROR(VLOOKUP(E223,'i. iata codes and coordinates'!$C$3:$J$2960,4,FALSE)," ")</f>
        <v xml:space="preserve"> </v>
      </c>
      <c r="G223" s="231"/>
      <c r="H223" s="233" t="str">
        <f>IFERROR(VLOOKUP(G223,'i. iata codes and coordinates'!$C$3:$J$2960,4,FALSE)," ")</f>
        <v xml:space="preserve"> </v>
      </c>
      <c r="I223" s="232" t="s">
        <v>369</v>
      </c>
      <c r="J223" s="7"/>
      <c r="K223" s="33" t="e">
        <f>IF(AND(E223&lt;&gt;"-",G223&lt;&gt;"-"),ACOS(SIN(IF(E223&lt;&gt;"-",VLOOKUP(E223,'i. iata codes and coordinates'!$C$3:$E$2960,2,FALSE),0))*SIN(IF(G223&lt;&gt;"-",VLOOKUP(G223,'i. iata codes and coordinates'!$C$3:$E$2960,2,FALSE),0))+COS(IF(E223&lt;&gt;"-",VLOOKUP(E223,'i. iata codes and coordinates'!$C$3:$E$2960,2,FALSE),0))*COS(IF(G223&lt;&gt;"-",VLOOKUP(G223,'i. iata codes and coordinates'!$C$3:$E$2960,2,FALSE),0))*COS(IF(G223&lt;&gt;"-",VLOOKUP(G223,'i. iata codes and coordinates'!$C$3:$E$2960,3,FALSE),0)-IF(E223&lt;&gt;"-",VLOOKUP(E223,'i. iata codes and coordinates'!$C$3:$E$2960,3,FALSE),0)))*3959,0)</f>
        <v>#N/A</v>
      </c>
      <c r="L223" s="7"/>
      <c r="M223" s="7"/>
    </row>
    <row r="224" spans="4:13" ht="15" thickBot="1">
      <c r="D224" s="9">
        <v>208</v>
      </c>
      <c r="E224" s="231"/>
      <c r="F224" s="233" t="str">
        <f>IFERROR(VLOOKUP(E224,'i. iata codes and coordinates'!$C$3:$J$2960,4,FALSE)," ")</f>
        <v xml:space="preserve"> </v>
      </c>
      <c r="G224" s="231"/>
      <c r="H224" s="233" t="str">
        <f>IFERROR(VLOOKUP(G224,'i. iata codes and coordinates'!$C$3:$J$2960,4,FALSE)," ")</f>
        <v xml:space="preserve"> </v>
      </c>
      <c r="I224" s="232" t="s">
        <v>369</v>
      </c>
      <c r="J224" s="7"/>
      <c r="K224" s="33" t="e">
        <f>IF(AND(E224&lt;&gt;"-",G224&lt;&gt;"-"),ACOS(SIN(IF(E224&lt;&gt;"-",VLOOKUP(E224,'i. iata codes and coordinates'!$C$3:$E$2960,2,FALSE),0))*SIN(IF(G224&lt;&gt;"-",VLOOKUP(G224,'i. iata codes and coordinates'!$C$3:$E$2960,2,FALSE),0))+COS(IF(E224&lt;&gt;"-",VLOOKUP(E224,'i. iata codes and coordinates'!$C$3:$E$2960,2,FALSE),0))*COS(IF(G224&lt;&gt;"-",VLOOKUP(G224,'i. iata codes and coordinates'!$C$3:$E$2960,2,FALSE),0))*COS(IF(G224&lt;&gt;"-",VLOOKUP(G224,'i. iata codes and coordinates'!$C$3:$E$2960,3,FALSE),0)-IF(E224&lt;&gt;"-",VLOOKUP(E224,'i. iata codes and coordinates'!$C$3:$E$2960,3,FALSE),0)))*3959,0)</f>
        <v>#N/A</v>
      </c>
      <c r="L224" s="7"/>
      <c r="M224" s="7"/>
    </row>
    <row r="225" spans="4:13" ht="15" thickBot="1">
      <c r="D225" s="9">
        <v>209</v>
      </c>
      <c r="E225" s="231"/>
      <c r="F225" s="233" t="str">
        <f>IFERROR(VLOOKUP(E225,'i. iata codes and coordinates'!$C$3:$J$2960,4,FALSE)," ")</f>
        <v xml:space="preserve"> </v>
      </c>
      <c r="G225" s="231"/>
      <c r="H225" s="233" t="str">
        <f>IFERROR(VLOOKUP(G225,'i. iata codes and coordinates'!$C$3:$J$2960,4,FALSE)," ")</f>
        <v xml:space="preserve"> </v>
      </c>
      <c r="I225" s="232" t="s">
        <v>369</v>
      </c>
      <c r="J225" s="7"/>
      <c r="K225" s="33" t="e">
        <f>IF(AND(E225&lt;&gt;"-",G225&lt;&gt;"-"),ACOS(SIN(IF(E225&lt;&gt;"-",VLOOKUP(E225,'i. iata codes and coordinates'!$C$3:$E$2960,2,FALSE),0))*SIN(IF(G225&lt;&gt;"-",VLOOKUP(G225,'i. iata codes and coordinates'!$C$3:$E$2960,2,FALSE),0))+COS(IF(E225&lt;&gt;"-",VLOOKUP(E225,'i. iata codes and coordinates'!$C$3:$E$2960,2,FALSE),0))*COS(IF(G225&lt;&gt;"-",VLOOKUP(G225,'i. iata codes and coordinates'!$C$3:$E$2960,2,FALSE),0))*COS(IF(G225&lt;&gt;"-",VLOOKUP(G225,'i. iata codes and coordinates'!$C$3:$E$2960,3,FALSE),0)-IF(E225&lt;&gt;"-",VLOOKUP(E225,'i. iata codes and coordinates'!$C$3:$E$2960,3,FALSE),0)))*3959,0)</f>
        <v>#N/A</v>
      </c>
      <c r="L225" s="7"/>
      <c r="M225" s="7"/>
    </row>
    <row r="226" spans="4:13" ht="15" thickBot="1">
      <c r="D226" s="9">
        <v>210</v>
      </c>
      <c r="E226" s="231"/>
      <c r="F226" s="233" t="str">
        <f>IFERROR(VLOOKUP(E226,'i. iata codes and coordinates'!$C$3:$J$2960,4,FALSE)," ")</f>
        <v xml:space="preserve"> </v>
      </c>
      <c r="G226" s="231"/>
      <c r="H226" s="233" t="str">
        <f>IFERROR(VLOOKUP(G226,'i. iata codes and coordinates'!$C$3:$J$2960,4,FALSE)," ")</f>
        <v xml:space="preserve"> </v>
      </c>
      <c r="I226" s="232" t="s">
        <v>369</v>
      </c>
      <c r="J226" s="7"/>
      <c r="K226" s="33" t="e">
        <f>IF(AND(E226&lt;&gt;"-",G226&lt;&gt;"-"),ACOS(SIN(IF(E226&lt;&gt;"-",VLOOKUP(E226,'i. iata codes and coordinates'!$C$3:$E$2960,2,FALSE),0))*SIN(IF(G226&lt;&gt;"-",VLOOKUP(G226,'i. iata codes and coordinates'!$C$3:$E$2960,2,FALSE),0))+COS(IF(E226&lt;&gt;"-",VLOOKUP(E226,'i. iata codes and coordinates'!$C$3:$E$2960,2,FALSE),0))*COS(IF(G226&lt;&gt;"-",VLOOKUP(G226,'i. iata codes and coordinates'!$C$3:$E$2960,2,FALSE),0))*COS(IF(G226&lt;&gt;"-",VLOOKUP(G226,'i. iata codes and coordinates'!$C$3:$E$2960,3,FALSE),0)-IF(E226&lt;&gt;"-",VLOOKUP(E226,'i. iata codes and coordinates'!$C$3:$E$2960,3,FALSE),0)))*3959,0)</f>
        <v>#N/A</v>
      </c>
      <c r="L226" s="7"/>
      <c r="M226" s="7"/>
    </row>
    <row r="227" spans="4:13" ht="15" thickBot="1">
      <c r="D227" s="9">
        <v>211</v>
      </c>
      <c r="E227" s="231"/>
      <c r="F227" s="233" t="str">
        <f>IFERROR(VLOOKUP(E227,'i. iata codes and coordinates'!$C$3:$J$2960,4,FALSE)," ")</f>
        <v xml:space="preserve"> </v>
      </c>
      <c r="G227" s="231"/>
      <c r="H227" s="233" t="str">
        <f>IFERROR(VLOOKUP(G227,'i. iata codes and coordinates'!$C$3:$J$2960,4,FALSE)," ")</f>
        <v xml:space="preserve"> </v>
      </c>
      <c r="I227" s="232" t="s">
        <v>369</v>
      </c>
      <c r="J227" s="7"/>
      <c r="K227" s="33" t="e">
        <f>IF(AND(E227&lt;&gt;"-",G227&lt;&gt;"-"),ACOS(SIN(IF(E227&lt;&gt;"-",VLOOKUP(E227,'i. iata codes and coordinates'!$C$3:$E$2960,2,FALSE),0))*SIN(IF(G227&lt;&gt;"-",VLOOKUP(G227,'i. iata codes and coordinates'!$C$3:$E$2960,2,FALSE),0))+COS(IF(E227&lt;&gt;"-",VLOOKUP(E227,'i. iata codes and coordinates'!$C$3:$E$2960,2,FALSE),0))*COS(IF(G227&lt;&gt;"-",VLOOKUP(G227,'i. iata codes and coordinates'!$C$3:$E$2960,2,FALSE),0))*COS(IF(G227&lt;&gt;"-",VLOOKUP(G227,'i. iata codes and coordinates'!$C$3:$E$2960,3,FALSE),0)-IF(E227&lt;&gt;"-",VLOOKUP(E227,'i. iata codes and coordinates'!$C$3:$E$2960,3,FALSE),0)))*3959,0)</f>
        <v>#N/A</v>
      </c>
      <c r="L227" s="7"/>
      <c r="M227" s="7"/>
    </row>
    <row r="228" spans="4:13" ht="15" thickBot="1">
      <c r="D228" s="9">
        <v>212</v>
      </c>
      <c r="E228" s="231"/>
      <c r="F228" s="233" t="str">
        <f>IFERROR(VLOOKUP(E228,'i. iata codes and coordinates'!$C$3:$J$2960,4,FALSE)," ")</f>
        <v xml:space="preserve"> </v>
      </c>
      <c r="G228" s="231"/>
      <c r="H228" s="233" t="str">
        <f>IFERROR(VLOOKUP(G228,'i. iata codes and coordinates'!$C$3:$J$2960,4,FALSE)," ")</f>
        <v xml:space="preserve"> </v>
      </c>
      <c r="I228" s="232" t="s">
        <v>369</v>
      </c>
      <c r="J228" s="7"/>
      <c r="K228" s="33" t="e">
        <f>IF(AND(E228&lt;&gt;"-",G228&lt;&gt;"-"),ACOS(SIN(IF(E228&lt;&gt;"-",VLOOKUP(E228,'i. iata codes and coordinates'!$C$3:$E$2960,2,FALSE),0))*SIN(IF(G228&lt;&gt;"-",VLOOKUP(G228,'i. iata codes and coordinates'!$C$3:$E$2960,2,FALSE),0))+COS(IF(E228&lt;&gt;"-",VLOOKUP(E228,'i. iata codes and coordinates'!$C$3:$E$2960,2,FALSE),0))*COS(IF(G228&lt;&gt;"-",VLOOKUP(G228,'i. iata codes and coordinates'!$C$3:$E$2960,2,FALSE),0))*COS(IF(G228&lt;&gt;"-",VLOOKUP(G228,'i. iata codes and coordinates'!$C$3:$E$2960,3,FALSE),0)-IF(E228&lt;&gt;"-",VLOOKUP(E228,'i. iata codes and coordinates'!$C$3:$E$2960,3,FALSE),0)))*3959,0)</f>
        <v>#N/A</v>
      </c>
      <c r="L228" s="7"/>
      <c r="M228" s="7"/>
    </row>
    <row r="229" spans="4:13" ht="15" thickBot="1">
      <c r="D229" s="9">
        <v>213</v>
      </c>
      <c r="E229" s="231"/>
      <c r="F229" s="233" t="str">
        <f>IFERROR(VLOOKUP(E229,'i. iata codes and coordinates'!$C$3:$J$2960,4,FALSE)," ")</f>
        <v xml:space="preserve"> </v>
      </c>
      <c r="G229" s="231"/>
      <c r="H229" s="233" t="str">
        <f>IFERROR(VLOOKUP(G229,'i. iata codes and coordinates'!$C$3:$J$2960,4,FALSE)," ")</f>
        <v xml:space="preserve"> </v>
      </c>
      <c r="I229" s="232" t="s">
        <v>369</v>
      </c>
      <c r="J229" s="7"/>
      <c r="K229" s="33" t="e">
        <f>IF(AND(E229&lt;&gt;"-",G229&lt;&gt;"-"),ACOS(SIN(IF(E229&lt;&gt;"-",VLOOKUP(E229,'i. iata codes and coordinates'!$C$3:$E$2960,2,FALSE),0))*SIN(IF(G229&lt;&gt;"-",VLOOKUP(G229,'i. iata codes and coordinates'!$C$3:$E$2960,2,FALSE),0))+COS(IF(E229&lt;&gt;"-",VLOOKUP(E229,'i. iata codes and coordinates'!$C$3:$E$2960,2,FALSE),0))*COS(IF(G229&lt;&gt;"-",VLOOKUP(G229,'i. iata codes and coordinates'!$C$3:$E$2960,2,FALSE),0))*COS(IF(G229&lt;&gt;"-",VLOOKUP(G229,'i. iata codes and coordinates'!$C$3:$E$2960,3,FALSE),0)-IF(E229&lt;&gt;"-",VLOOKUP(E229,'i. iata codes and coordinates'!$C$3:$E$2960,3,FALSE),0)))*3959,0)</f>
        <v>#N/A</v>
      </c>
      <c r="L229" s="7"/>
      <c r="M229" s="7"/>
    </row>
    <row r="230" spans="4:13" ht="15" thickBot="1">
      <c r="D230" s="9">
        <v>214</v>
      </c>
      <c r="E230" s="231"/>
      <c r="F230" s="233" t="str">
        <f>IFERROR(VLOOKUP(E230,'i. iata codes and coordinates'!$C$3:$J$2960,4,FALSE)," ")</f>
        <v xml:space="preserve"> </v>
      </c>
      <c r="G230" s="231"/>
      <c r="H230" s="233" t="str">
        <f>IFERROR(VLOOKUP(G230,'i. iata codes and coordinates'!$C$3:$J$2960,4,FALSE)," ")</f>
        <v xml:space="preserve"> </v>
      </c>
      <c r="I230" s="232" t="s">
        <v>369</v>
      </c>
      <c r="J230" s="7"/>
      <c r="K230" s="33" t="e">
        <f>IF(AND(E230&lt;&gt;"-",G230&lt;&gt;"-"),ACOS(SIN(IF(E230&lt;&gt;"-",VLOOKUP(E230,'i. iata codes and coordinates'!$C$3:$E$2960,2,FALSE),0))*SIN(IF(G230&lt;&gt;"-",VLOOKUP(G230,'i. iata codes and coordinates'!$C$3:$E$2960,2,FALSE),0))+COS(IF(E230&lt;&gt;"-",VLOOKUP(E230,'i. iata codes and coordinates'!$C$3:$E$2960,2,FALSE),0))*COS(IF(G230&lt;&gt;"-",VLOOKUP(G230,'i. iata codes and coordinates'!$C$3:$E$2960,2,FALSE),0))*COS(IF(G230&lt;&gt;"-",VLOOKUP(G230,'i. iata codes and coordinates'!$C$3:$E$2960,3,FALSE),0)-IF(E230&lt;&gt;"-",VLOOKUP(E230,'i. iata codes and coordinates'!$C$3:$E$2960,3,FALSE),0)))*3959,0)</f>
        <v>#N/A</v>
      </c>
      <c r="L230" s="7"/>
      <c r="M230" s="7"/>
    </row>
    <row r="231" spans="4:13" ht="15" thickBot="1">
      <c r="D231" s="9">
        <v>215</v>
      </c>
      <c r="E231" s="231"/>
      <c r="F231" s="233" t="str">
        <f>IFERROR(VLOOKUP(E231,'i. iata codes and coordinates'!$C$3:$J$2960,4,FALSE)," ")</f>
        <v xml:space="preserve"> </v>
      </c>
      <c r="G231" s="231"/>
      <c r="H231" s="233" t="str">
        <f>IFERROR(VLOOKUP(G231,'i. iata codes and coordinates'!$C$3:$J$2960,4,FALSE)," ")</f>
        <v xml:space="preserve"> </v>
      </c>
      <c r="I231" s="232" t="s">
        <v>369</v>
      </c>
      <c r="J231" s="7"/>
      <c r="K231" s="33" t="e">
        <f>IF(AND(E231&lt;&gt;"-",G231&lt;&gt;"-"),ACOS(SIN(IF(E231&lt;&gt;"-",VLOOKUP(E231,'i. iata codes and coordinates'!$C$3:$E$2960,2,FALSE),0))*SIN(IF(G231&lt;&gt;"-",VLOOKUP(G231,'i. iata codes and coordinates'!$C$3:$E$2960,2,FALSE),0))+COS(IF(E231&lt;&gt;"-",VLOOKUP(E231,'i. iata codes and coordinates'!$C$3:$E$2960,2,FALSE),0))*COS(IF(G231&lt;&gt;"-",VLOOKUP(G231,'i. iata codes and coordinates'!$C$3:$E$2960,2,FALSE),0))*COS(IF(G231&lt;&gt;"-",VLOOKUP(G231,'i. iata codes and coordinates'!$C$3:$E$2960,3,FALSE),0)-IF(E231&lt;&gt;"-",VLOOKUP(E231,'i. iata codes and coordinates'!$C$3:$E$2960,3,FALSE),0)))*3959,0)</f>
        <v>#N/A</v>
      </c>
      <c r="L231" s="7"/>
      <c r="M231" s="7"/>
    </row>
    <row r="232" spans="4:13" ht="15" thickBot="1">
      <c r="D232" s="9">
        <v>216</v>
      </c>
      <c r="E232" s="231"/>
      <c r="F232" s="233" t="str">
        <f>IFERROR(VLOOKUP(E232,'i. iata codes and coordinates'!$C$3:$J$2960,4,FALSE)," ")</f>
        <v xml:space="preserve"> </v>
      </c>
      <c r="G232" s="231"/>
      <c r="H232" s="233" t="str">
        <f>IFERROR(VLOOKUP(G232,'i. iata codes and coordinates'!$C$3:$J$2960,4,FALSE)," ")</f>
        <v xml:space="preserve"> </v>
      </c>
      <c r="I232" s="232" t="s">
        <v>369</v>
      </c>
      <c r="J232" s="7"/>
      <c r="K232" s="33" t="e">
        <f>IF(AND(E232&lt;&gt;"-",G232&lt;&gt;"-"),ACOS(SIN(IF(E232&lt;&gt;"-",VLOOKUP(E232,'i. iata codes and coordinates'!$C$3:$E$2960,2,FALSE),0))*SIN(IF(G232&lt;&gt;"-",VLOOKUP(G232,'i. iata codes and coordinates'!$C$3:$E$2960,2,FALSE),0))+COS(IF(E232&lt;&gt;"-",VLOOKUP(E232,'i. iata codes and coordinates'!$C$3:$E$2960,2,FALSE),0))*COS(IF(G232&lt;&gt;"-",VLOOKUP(G232,'i. iata codes and coordinates'!$C$3:$E$2960,2,FALSE),0))*COS(IF(G232&lt;&gt;"-",VLOOKUP(G232,'i. iata codes and coordinates'!$C$3:$E$2960,3,FALSE),0)-IF(E232&lt;&gt;"-",VLOOKUP(E232,'i. iata codes and coordinates'!$C$3:$E$2960,3,FALSE),0)))*3959,0)</f>
        <v>#N/A</v>
      </c>
      <c r="L232" s="7"/>
      <c r="M232" s="7"/>
    </row>
    <row r="233" spans="4:13" ht="15" thickBot="1">
      <c r="D233" s="9">
        <v>217</v>
      </c>
      <c r="E233" s="231"/>
      <c r="F233" s="233" t="str">
        <f>IFERROR(VLOOKUP(E233,'i. iata codes and coordinates'!$C$3:$J$2960,4,FALSE)," ")</f>
        <v xml:space="preserve"> </v>
      </c>
      <c r="G233" s="231"/>
      <c r="H233" s="233" t="str">
        <f>IFERROR(VLOOKUP(G233,'i. iata codes and coordinates'!$C$3:$J$2960,4,FALSE)," ")</f>
        <v xml:space="preserve"> </v>
      </c>
      <c r="I233" s="232" t="s">
        <v>369</v>
      </c>
      <c r="J233" s="7"/>
      <c r="K233" s="33" t="e">
        <f>IF(AND(E233&lt;&gt;"-",G233&lt;&gt;"-"),ACOS(SIN(IF(E233&lt;&gt;"-",VLOOKUP(E233,'i. iata codes and coordinates'!$C$3:$E$2960,2,FALSE),0))*SIN(IF(G233&lt;&gt;"-",VLOOKUP(G233,'i. iata codes and coordinates'!$C$3:$E$2960,2,FALSE),0))+COS(IF(E233&lt;&gt;"-",VLOOKUP(E233,'i. iata codes and coordinates'!$C$3:$E$2960,2,FALSE),0))*COS(IF(G233&lt;&gt;"-",VLOOKUP(G233,'i. iata codes and coordinates'!$C$3:$E$2960,2,FALSE),0))*COS(IF(G233&lt;&gt;"-",VLOOKUP(G233,'i. iata codes and coordinates'!$C$3:$E$2960,3,FALSE),0)-IF(E233&lt;&gt;"-",VLOOKUP(E233,'i. iata codes and coordinates'!$C$3:$E$2960,3,FALSE),0)))*3959,0)</f>
        <v>#N/A</v>
      </c>
      <c r="L233" s="7"/>
      <c r="M233" s="7"/>
    </row>
    <row r="234" spans="4:13" ht="15" thickBot="1">
      <c r="D234" s="9">
        <v>218</v>
      </c>
      <c r="E234" s="231"/>
      <c r="F234" s="233" t="str">
        <f>IFERROR(VLOOKUP(E234,'i. iata codes and coordinates'!$C$3:$J$2960,4,FALSE)," ")</f>
        <v xml:space="preserve"> </v>
      </c>
      <c r="G234" s="231"/>
      <c r="H234" s="233" t="str">
        <f>IFERROR(VLOOKUP(G234,'i. iata codes and coordinates'!$C$3:$J$2960,4,FALSE)," ")</f>
        <v xml:space="preserve"> </v>
      </c>
      <c r="I234" s="232" t="s">
        <v>369</v>
      </c>
      <c r="J234" s="7"/>
      <c r="K234" s="33" t="e">
        <f>IF(AND(E234&lt;&gt;"-",G234&lt;&gt;"-"),ACOS(SIN(IF(E234&lt;&gt;"-",VLOOKUP(E234,'i. iata codes and coordinates'!$C$3:$E$2960,2,FALSE),0))*SIN(IF(G234&lt;&gt;"-",VLOOKUP(G234,'i. iata codes and coordinates'!$C$3:$E$2960,2,FALSE),0))+COS(IF(E234&lt;&gt;"-",VLOOKUP(E234,'i. iata codes and coordinates'!$C$3:$E$2960,2,FALSE),0))*COS(IF(G234&lt;&gt;"-",VLOOKUP(G234,'i. iata codes and coordinates'!$C$3:$E$2960,2,FALSE),0))*COS(IF(G234&lt;&gt;"-",VLOOKUP(G234,'i. iata codes and coordinates'!$C$3:$E$2960,3,FALSE),0)-IF(E234&lt;&gt;"-",VLOOKUP(E234,'i. iata codes and coordinates'!$C$3:$E$2960,3,FALSE),0)))*3959,0)</f>
        <v>#N/A</v>
      </c>
      <c r="L234" s="7"/>
      <c r="M234" s="7"/>
    </row>
    <row r="235" spans="4:13" ht="15" thickBot="1">
      <c r="D235" s="9">
        <v>219</v>
      </c>
      <c r="E235" s="231"/>
      <c r="F235" s="233" t="str">
        <f>IFERROR(VLOOKUP(E235,'i. iata codes and coordinates'!$C$3:$J$2960,4,FALSE)," ")</f>
        <v xml:space="preserve"> </v>
      </c>
      <c r="G235" s="231"/>
      <c r="H235" s="233" t="str">
        <f>IFERROR(VLOOKUP(G235,'i. iata codes and coordinates'!$C$3:$J$2960,4,FALSE)," ")</f>
        <v xml:space="preserve"> </v>
      </c>
      <c r="I235" s="232" t="s">
        <v>369</v>
      </c>
      <c r="J235" s="7"/>
      <c r="K235" s="33" t="e">
        <f>IF(AND(E235&lt;&gt;"-",G235&lt;&gt;"-"),ACOS(SIN(IF(E235&lt;&gt;"-",VLOOKUP(E235,'i. iata codes and coordinates'!$C$3:$E$2960,2,FALSE),0))*SIN(IF(G235&lt;&gt;"-",VLOOKUP(G235,'i. iata codes and coordinates'!$C$3:$E$2960,2,FALSE),0))+COS(IF(E235&lt;&gt;"-",VLOOKUP(E235,'i. iata codes and coordinates'!$C$3:$E$2960,2,FALSE),0))*COS(IF(G235&lt;&gt;"-",VLOOKUP(G235,'i. iata codes and coordinates'!$C$3:$E$2960,2,FALSE),0))*COS(IF(G235&lt;&gt;"-",VLOOKUP(G235,'i. iata codes and coordinates'!$C$3:$E$2960,3,FALSE),0)-IF(E235&lt;&gt;"-",VLOOKUP(E235,'i. iata codes and coordinates'!$C$3:$E$2960,3,FALSE),0)))*3959,0)</f>
        <v>#N/A</v>
      </c>
      <c r="L235" s="7"/>
      <c r="M235" s="7"/>
    </row>
    <row r="236" spans="4:13" ht="15" thickBot="1">
      <c r="D236" s="9">
        <v>220</v>
      </c>
      <c r="E236" s="231"/>
      <c r="F236" s="233" t="str">
        <f>IFERROR(VLOOKUP(E236,'i. iata codes and coordinates'!$C$3:$J$2960,4,FALSE)," ")</f>
        <v xml:space="preserve"> </v>
      </c>
      <c r="G236" s="231"/>
      <c r="H236" s="233" t="str">
        <f>IFERROR(VLOOKUP(G236,'i. iata codes and coordinates'!$C$3:$J$2960,4,FALSE)," ")</f>
        <v xml:space="preserve"> </v>
      </c>
      <c r="I236" s="232" t="s">
        <v>369</v>
      </c>
      <c r="J236" s="7"/>
      <c r="K236" s="33" t="e">
        <f>IF(AND(E236&lt;&gt;"-",G236&lt;&gt;"-"),ACOS(SIN(IF(E236&lt;&gt;"-",VLOOKUP(E236,'i. iata codes and coordinates'!$C$3:$E$2960,2,FALSE),0))*SIN(IF(G236&lt;&gt;"-",VLOOKUP(G236,'i. iata codes and coordinates'!$C$3:$E$2960,2,FALSE),0))+COS(IF(E236&lt;&gt;"-",VLOOKUP(E236,'i. iata codes and coordinates'!$C$3:$E$2960,2,FALSE),0))*COS(IF(G236&lt;&gt;"-",VLOOKUP(G236,'i. iata codes and coordinates'!$C$3:$E$2960,2,FALSE),0))*COS(IF(G236&lt;&gt;"-",VLOOKUP(G236,'i. iata codes and coordinates'!$C$3:$E$2960,3,FALSE),0)-IF(E236&lt;&gt;"-",VLOOKUP(E236,'i. iata codes and coordinates'!$C$3:$E$2960,3,FALSE),0)))*3959,0)</f>
        <v>#N/A</v>
      </c>
      <c r="L236" s="7"/>
      <c r="M236" s="7"/>
    </row>
    <row r="237" spans="4:13" ht="15" thickBot="1">
      <c r="D237" s="9">
        <v>221</v>
      </c>
      <c r="E237" s="231"/>
      <c r="F237" s="233" t="str">
        <f>IFERROR(VLOOKUP(E237,'i. iata codes and coordinates'!$C$3:$J$2960,4,FALSE)," ")</f>
        <v xml:space="preserve"> </v>
      </c>
      <c r="G237" s="231"/>
      <c r="H237" s="233" t="str">
        <f>IFERROR(VLOOKUP(G237,'i. iata codes and coordinates'!$C$3:$J$2960,4,FALSE)," ")</f>
        <v xml:space="preserve"> </v>
      </c>
      <c r="I237" s="232" t="s">
        <v>369</v>
      </c>
      <c r="J237" s="7"/>
      <c r="K237" s="33" t="e">
        <f>IF(AND(E237&lt;&gt;"-",G237&lt;&gt;"-"),ACOS(SIN(IF(E237&lt;&gt;"-",VLOOKUP(E237,'i. iata codes and coordinates'!$C$3:$E$2960,2,FALSE),0))*SIN(IF(G237&lt;&gt;"-",VLOOKUP(G237,'i. iata codes and coordinates'!$C$3:$E$2960,2,FALSE),0))+COS(IF(E237&lt;&gt;"-",VLOOKUP(E237,'i. iata codes and coordinates'!$C$3:$E$2960,2,FALSE),0))*COS(IF(G237&lt;&gt;"-",VLOOKUP(G237,'i. iata codes and coordinates'!$C$3:$E$2960,2,FALSE),0))*COS(IF(G237&lt;&gt;"-",VLOOKUP(G237,'i. iata codes and coordinates'!$C$3:$E$2960,3,FALSE),0)-IF(E237&lt;&gt;"-",VLOOKUP(E237,'i. iata codes and coordinates'!$C$3:$E$2960,3,FALSE),0)))*3959,0)</f>
        <v>#N/A</v>
      </c>
      <c r="L237" s="7"/>
      <c r="M237" s="7"/>
    </row>
    <row r="238" spans="4:13" ht="15" thickBot="1">
      <c r="D238" s="9">
        <v>222</v>
      </c>
      <c r="E238" s="231"/>
      <c r="F238" s="233" t="str">
        <f>IFERROR(VLOOKUP(E238,'i. iata codes and coordinates'!$C$3:$J$2960,4,FALSE)," ")</f>
        <v xml:space="preserve"> </v>
      </c>
      <c r="G238" s="231"/>
      <c r="H238" s="233" t="str">
        <f>IFERROR(VLOOKUP(G238,'i. iata codes and coordinates'!$C$3:$J$2960,4,FALSE)," ")</f>
        <v xml:space="preserve"> </v>
      </c>
      <c r="I238" s="232" t="s">
        <v>369</v>
      </c>
      <c r="J238" s="7"/>
      <c r="K238" s="33" t="e">
        <f>IF(AND(E238&lt;&gt;"-",G238&lt;&gt;"-"),ACOS(SIN(IF(E238&lt;&gt;"-",VLOOKUP(E238,'i. iata codes and coordinates'!$C$3:$E$2960,2,FALSE),0))*SIN(IF(G238&lt;&gt;"-",VLOOKUP(G238,'i. iata codes and coordinates'!$C$3:$E$2960,2,FALSE),0))+COS(IF(E238&lt;&gt;"-",VLOOKUP(E238,'i. iata codes and coordinates'!$C$3:$E$2960,2,FALSE),0))*COS(IF(G238&lt;&gt;"-",VLOOKUP(G238,'i. iata codes and coordinates'!$C$3:$E$2960,2,FALSE),0))*COS(IF(G238&lt;&gt;"-",VLOOKUP(G238,'i. iata codes and coordinates'!$C$3:$E$2960,3,FALSE),0)-IF(E238&lt;&gt;"-",VLOOKUP(E238,'i. iata codes and coordinates'!$C$3:$E$2960,3,FALSE),0)))*3959,0)</f>
        <v>#N/A</v>
      </c>
      <c r="L238" s="7"/>
      <c r="M238" s="7"/>
    </row>
    <row r="239" spans="4:13" ht="15" thickBot="1">
      <c r="D239" s="9">
        <v>223</v>
      </c>
      <c r="E239" s="231"/>
      <c r="F239" s="233" t="str">
        <f>IFERROR(VLOOKUP(E239,'i. iata codes and coordinates'!$C$3:$J$2960,4,FALSE)," ")</f>
        <v xml:space="preserve"> </v>
      </c>
      <c r="G239" s="231"/>
      <c r="H239" s="233" t="str">
        <f>IFERROR(VLOOKUP(G239,'i. iata codes and coordinates'!$C$3:$J$2960,4,FALSE)," ")</f>
        <v xml:space="preserve"> </v>
      </c>
      <c r="I239" s="232" t="s">
        <v>369</v>
      </c>
      <c r="J239" s="7"/>
      <c r="K239" s="33" t="e">
        <f>IF(AND(E239&lt;&gt;"-",G239&lt;&gt;"-"),ACOS(SIN(IF(E239&lt;&gt;"-",VLOOKUP(E239,'i. iata codes and coordinates'!$C$3:$E$2960,2,FALSE),0))*SIN(IF(G239&lt;&gt;"-",VLOOKUP(G239,'i. iata codes and coordinates'!$C$3:$E$2960,2,FALSE),0))+COS(IF(E239&lt;&gt;"-",VLOOKUP(E239,'i. iata codes and coordinates'!$C$3:$E$2960,2,FALSE),0))*COS(IF(G239&lt;&gt;"-",VLOOKUP(G239,'i. iata codes and coordinates'!$C$3:$E$2960,2,FALSE),0))*COS(IF(G239&lt;&gt;"-",VLOOKUP(G239,'i. iata codes and coordinates'!$C$3:$E$2960,3,FALSE),0)-IF(E239&lt;&gt;"-",VLOOKUP(E239,'i. iata codes and coordinates'!$C$3:$E$2960,3,FALSE),0)))*3959,0)</f>
        <v>#N/A</v>
      </c>
      <c r="L239" s="7"/>
      <c r="M239" s="7"/>
    </row>
    <row r="240" spans="4:13" ht="15" thickBot="1">
      <c r="D240" s="9">
        <v>224</v>
      </c>
      <c r="E240" s="231"/>
      <c r="F240" s="233" t="str">
        <f>IFERROR(VLOOKUP(E240,'i. iata codes and coordinates'!$C$3:$J$2960,4,FALSE)," ")</f>
        <v xml:space="preserve"> </v>
      </c>
      <c r="G240" s="231"/>
      <c r="H240" s="233" t="str">
        <f>IFERROR(VLOOKUP(G240,'i. iata codes and coordinates'!$C$3:$J$2960,4,FALSE)," ")</f>
        <v xml:space="preserve"> </v>
      </c>
      <c r="I240" s="232" t="s">
        <v>369</v>
      </c>
      <c r="J240" s="7"/>
      <c r="K240" s="33" t="e">
        <f>IF(AND(E240&lt;&gt;"-",G240&lt;&gt;"-"),ACOS(SIN(IF(E240&lt;&gt;"-",VLOOKUP(E240,'i. iata codes and coordinates'!$C$3:$E$2960,2,FALSE),0))*SIN(IF(G240&lt;&gt;"-",VLOOKUP(G240,'i. iata codes and coordinates'!$C$3:$E$2960,2,FALSE),0))+COS(IF(E240&lt;&gt;"-",VLOOKUP(E240,'i. iata codes and coordinates'!$C$3:$E$2960,2,FALSE),0))*COS(IF(G240&lt;&gt;"-",VLOOKUP(G240,'i. iata codes and coordinates'!$C$3:$E$2960,2,FALSE),0))*COS(IF(G240&lt;&gt;"-",VLOOKUP(G240,'i. iata codes and coordinates'!$C$3:$E$2960,3,FALSE),0)-IF(E240&lt;&gt;"-",VLOOKUP(E240,'i. iata codes and coordinates'!$C$3:$E$2960,3,FALSE),0)))*3959,0)</f>
        <v>#N/A</v>
      </c>
      <c r="L240" s="7"/>
      <c r="M240" s="7"/>
    </row>
    <row r="241" spans="4:13" ht="15" thickBot="1">
      <c r="D241" s="9">
        <v>225</v>
      </c>
      <c r="E241" s="231"/>
      <c r="F241" s="233" t="str">
        <f>IFERROR(VLOOKUP(E241,'i. iata codes and coordinates'!$C$3:$J$2960,4,FALSE)," ")</f>
        <v xml:space="preserve"> </v>
      </c>
      <c r="G241" s="231"/>
      <c r="H241" s="233" t="str">
        <f>IFERROR(VLOOKUP(G241,'i. iata codes and coordinates'!$C$3:$J$2960,4,FALSE)," ")</f>
        <v xml:space="preserve"> </v>
      </c>
      <c r="I241" s="232" t="s">
        <v>369</v>
      </c>
      <c r="J241" s="7"/>
      <c r="K241" s="33" t="e">
        <f>IF(AND(E241&lt;&gt;"-",G241&lt;&gt;"-"),ACOS(SIN(IF(E241&lt;&gt;"-",VLOOKUP(E241,'i. iata codes and coordinates'!$C$3:$E$2960,2,FALSE),0))*SIN(IF(G241&lt;&gt;"-",VLOOKUP(G241,'i. iata codes and coordinates'!$C$3:$E$2960,2,FALSE),0))+COS(IF(E241&lt;&gt;"-",VLOOKUP(E241,'i. iata codes and coordinates'!$C$3:$E$2960,2,FALSE),0))*COS(IF(G241&lt;&gt;"-",VLOOKUP(G241,'i. iata codes and coordinates'!$C$3:$E$2960,2,FALSE),0))*COS(IF(G241&lt;&gt;"-",VLOOKUP(G241,'i. iata codes and coordinates'!$C$3:$E$2960,3,FALSE),0)-IF(E241&lt;&gt;"-",VLOOKUP(E241,'i. iata codes and coordinates'!$C$3:$E$2960,3,FALSE),0)))*3959,0)</f>
        <v>#N/A</v>
      </c>
      <c r="L241" s="7"/>
      <c r="M241" s="7"/>
    </row>
    <row r="242" spans="4:13" ht="15" thickBot="1">
      <c r="D242" s="9">
        <v>226</v>
      </c>
      <c r="E242" s="231"/>
      <c r="F242" s="233" t="str">
        <f>IFERROR(VLOOKUP(E242,'i. iata codes and coordinates'!$C$3:$J$2960,4,FALSE)," ")</f>
        <v xml:space="preserve"> </v>
      </c>
      <c r="G242" s="231"/>
      <c r="H242" s="233" t="str">
        <f>IFERROR(VLOOKUP(G242,'i. iata codes and coordinates'!$C$3:$J$2960,4,FALSE)," ")</f>
        <v xml:space="preserve"> </v>
      </c>
      <c r="I242" s="232" t="s">
        <v>369</v>
      </c>
      <c r="J242" s="7"/>
      <c r="K242" s="33" t="e">
        <f>IF(AND(E242&lt;&gt;"-",G242&lt;&gt;"-"),ACOS(SIN(IF(E242&lt;&gt;"-",VLOOKUP(E242,'i. iata codes and coordinates'!$C$3:$E$2960,2,FALSE),0))*SIN(IF(G242&lt;&gt;"-",VLOOKUP(G242,'i. iata codes and coordinates'!$C$3:$E$2960,2,FALSE),0))+COS(IF(E242&lt;&gt;"-",VLOOKUP(E242,'i. iata codes and coordinates'!$C$3:$E$2960,2,FALSE),0))*COS(IF(G242&lt;&gt;"-",VLOOKUP(G242,'i. iata codes and coordinates'!$C$3:$E$2960,2,FALSE),0))*COS(IF(G242&lt;&gt;"-",VLOOKUP(G242,'i. iata codes and coordinates'!$C$3:$E$2960,3,FALSE),0)-IF(E242&lt;&gt;"-",VLOOKUP(E242,'i. iata codes and coordinates'!$C$3:$E$2960,3,FALSE),0)))*3959,0)</f>
        <v>#N/A</v>
      </c>
      <c r="L242" s="7"/>
      <c r="M242" s="7"/>
    </row>
    <row r="243" spans="4:13" ht="15" thickBot="1">
      <c r="D243" s="9">
        <v>227</v>
      </c>
      <c r="E243" s="231"/>
      <c r="F243" s="233" t="str">
        <f>IFERROR(VLOOKUP(E243,'i. iata codes and coordinates'!$C$3:$J$2960,4,FALSE)," ")</f>
        <v xml:space="preserve"> </v>
      </c>
      <c r="G243" s="231"/>
      <c r="H243" s="233" t="str">
        <f>IFERROR(VLOOKUP(G243,'i. iata codes and coordinates'!$C$3:$J$2960,4,FALSE)," ")</f>
        <v xml:space="preserve"> </v>
      </c>
      <c r="I243" s="232" t="s">
        <v>369</v>
      </c>
      <c r="J243" s="7"/>
      <c r="K243" s="33" t="e">
        <f>IF(AND(E243&lt;&gt;"-",G243&lt;&gt;"-"),ACOS(SIN(IF(E243&lt;&gt;"-",VLOOKUP(E243,'i. iata codes and coordinates'!$C$3:$E$2960,2,FALSE),0))*SIN(IF(G243&lt;&gt;"-",VLOOKUP(G243,'i. iata codes and coordinates'!$C$3:$E$2960,2,FALSE),0))+COS(IF(E243&lt;&gt;"-",VLOOKUP(E243,'i. iata codes and coordinates'!$C$3:$E$2960,2,FALSE),0))*COS(IF(G243&lt;&gt;"-",VLOOKUP(G243,'i. iata codes and coordinates'!$C$3:$E$2960,2,FALSE),0))*COS(IF(G243&lt;&gt;"-",VLOOKUP(G243,'i. iata codes and coordinates'!$C$3:$E$2960,3,FALSE),0)-IF(E243&lt;&gt;"-",VLOOKUP(E243,'i. iata codes and coordinates'!$C$3:$E$2960,3,FALSE),0)))*3959,0)</f>
        <v>#N/A</v>
      </c>
      <c r="L243" s="7"/>
      <c r="M243" s="7"/>
    </row>
    <row r="244" spans="4:13" ht="15" thickBot="1">
      <c r="D244" s="9">
        <v>228</v>
      </c>
      <c r="E244" s="231"/>
      <c r="F244" s="233" t="str">
        <f>IFERROR(VLOOKUP(E244,'i. iata codes and coordinates'!$C$3:$J$2960,4,FALSE)," ")</f>
        <v xml:space="preserve"> </v>
      </c>
      <c r="G244" s="231"/>
      <c r="H244" s="233" t="str">
        <f>IFERROR(VLOOKUP(G244,'i. iata codes and coordinates'!$C$3:$J$2960,4,FALSE)," ")</f>
        <v xml:space="preserve"> </v>
      </c>
      <c r="I244" s="232" t="s">
        <v>369</v>
      </c>
      <c r="J244" s="7"/>
      <c r="K244" s="33" t="e">
        <f>IF(AND(E244&lt;&gt;"-",G244&lt;&gt;"-"),ACOS(SIN(IF(E244&lt;&gt;"-",VLOOKUP(E244,'i. iata codes and coordinates'!$C$3:$E$2960,2,FALSE),0))*SIN(IF(G244&lt;&gt;"-",VLOOKUP(G244,'i. iata codes and coordinates'!$C$3:$E$2960,2,FALSE),0))+COS(IF(E244&lt;&gt;"-",VLOOKUP(E244,'i. iata codes and coordinates'!$C$3:$E$2960,2,FALSE),0))*COS(IF(G244&lt;&gt;"-",VLOOKUP(G244,'i. iata codes and coordinates'!$C$3:$E$2960,2,FALSE),0))*COS(IF(G244&lt;&gt;"-",VLOOKUP(G244,'i. iata codes and coordinates'!$C$3:$E$2960,3,FALSE),0)-IF(E244&lt;&gt;"-",VLOOKUP(E244,'i. iata codes and coordinates'!$C$3:$E$2960,3,FALSE),0)))*3959,0)</f>
        <v>#N/A</v>
      </c>
      <c r="L244" s="7"/>
      <c r="M244" s="7"/>
    </row>
    <row r="245" spans="4:13" ht="15" thickBot="1">
      <c r="D245" s="9">
        <v>229</v>
      </c>
      <c r="E245" s="231"/>
      <c r="F245" s="233" t="str">
        <f>IFERROR(VLOOKUP(E245,'i. iata codes and coordinates'!$C$3:$J$2960,4,FALSE)," ")</f>
        <v xml:space="preserve"> </v>
      </c>
      <c r="G245" s="231"/>
      <c r="H245" s="233" t="str">
        <f>IFERROR(VLOOKUP(G245,'i. iata codes and coordinates'!$C$3:$J$2960,4,FALSE)," ")</f>
        <v xml:space="preserve"> </v>
      </c>
      <c r="I245" s="232" t="s">
        <v>369</v>
      </c>
      <c r="J245" s="7"/>
      <c r="K245" s="33" t="e">
        <f>IF(AND(E245&lt;&gt;"-",G245&lt;&gt;"-"),ACOS(SIN(IF(E245&lt;&gt;"-",VLOOKUP(E245,'i. iata codes and coordinates'!$C$3:$E$2960,2,FALSE),0))*SIN(IF(G245&lt;&gt;"-",VLOOKUP(G245,'i. iata codes and coordinates'!$C$3:$E$2960,2,FALSE),0))+COS(IF(E245&lt;&gt;"-",VLOOKUP(E245,'i. iata codes and coordinates'!$C$3:$E$2960,2,FALSE),0))*COS(IF(G245&lt;&gt;"-",VLOOKUP(G245,'i. iata codes and coordinates'!$C$3:$E$2960,2,FALSE),0))*COS(IF(G245&lt;&gt;"-",VLOOKUP(G245,'i. iata codes and coordinates'!$C$3:$E$2960,3,FALSE),0)-IF(E245&lt;&gt;"-",VLOOKUP(E245,'i. iata codes and coordinates'!$C$3:$E$2960,3,FALSE),0)))*3959,0)</f>
        <v>#N/A</v>
      </c>
      <c r="L245" s="7"/>
      <c r="M245" s="7"/>
    </row>
    <row r="246" spans="4:13" ht="15" thickBot="1">
      <c r="D246" s="9">
        <v>230</v>
      </c>
      <c r="E246" s="231"/>
      <c r="F246" s="233" t="str">
        <f>IFERROR(VLOOKUP(E246,'i. iata codes and coordinates'!$C$3:$J$2960,4,FALSE)," ")</f>
        <v xml:space="preserve"> </v>
      </c>
      <c r="G246" s="231"/>
      <c r="H246" s="233" t="str">
        <f>IFERROR(VLOOKUP(G246,'i. iata codes and coordinates'!$C$3:$J$2960,4,FALSE)," ")</f>
        <v xml:space="preserve"> </v>
      </c>
      <c r="I246" s="232" t="s">
        <v>369</v>
      </c>
      <c r="J246" s="7"/>
      <c r="K246" s="33" t="e">
        <f>IF(AND(E246&lt;&gt;"-",G246&lt;&gt;"-"),ACOS(SIN(IF(E246&lt;&gt;"-",VLOOKUP(E246,'i. iata codes and coordinates'!$C$3:$E$2960,2,FALSE),0))*SIN(IF(G246&lt;&gt;"-",VLOOKUP(G246,'i. iata codes and coordinates'!$C$3:$E$2960,2,FALSE),0))+COS(IF(E246&lt;&gt;"-",VLOOKUP(E246,'i. iata codes and coordinates'!$C$3:$E$2960,2,FALSE),0))*COS(IF(G246&lt;&gt;"-",VLOOKUP(G246,'i. iata codes and coordinates'!$C$3:$E$2960,2,FALSE),0))*COS(IF(G246&lt;&gt;"-",VLOOKUP(G246,'i. iata codes and coordinates'!$C$3:$E$2960,3,FALSE),0)-IF(E246&lt;&gt;"-",VLOOKUP(E246,'i. iata codes and coordinates'!$C$3:$E$2960,3,FALSE),0)))*3959,0)</f>
        <v>#N/A</v>
      </c>
      <c r="L246" s="7"/>
      <c r="M246" s="7"/>
    </row>
    <row r="247" spans="4:13" ht="15" thickBot="1">
      <c r="D247" s="9">
        <v>231</v>
      </c>
      <c r="E247" s="231"/>
      <c r="F247" s="233" t="str">
        <f>IFERROR(VLOOKUP(E247,'i. iata codes and coordinates'!$C$3:$J$2960,4,FALSE)," ")</f>
        <v xml:space="preserve"> </v>
      </c>
      <c r="G247" s="231"/>
      <c r="H247" s="233" t="str">
        <f>IFERROR(VLOOKUP(G247,'i. iata codes and coordinates'!$C$3:$J$2960,4,FALSE)," ")</f>
        <v xml:space="preserve"> </v>
      </c>
      <c r="I247" s="232" t="s">
        <v>369</v>
      </c>
      <c r="J247" s="7"/>
      <c r="K247" s="33" t="e">
        <f>IF(AND(E247&lt;&gt;"-",G247&lt;&gt;"-"),ACOS(SIN(IF(E247&lt;&gt;"-",VLOOKUP(E247,'i. iata codes and coordinates'!$C$3:$E$2960,2,FALSE),0))*SIN(IF(G247&lt;&gt;"-",VLOOKUP(G247,'i. iata codes and coordinates'!$C$3:$E$2960,2,FALSE),0))+COS(IF(E247&lt;&gt;"-",VLOOKUP(E247,'i. iata codes and coordinates'!$C$3:$E$2960,2,FALSE),0))*COS(IF(G247&lt;&gt;"-",VLOOKUP(G247,'i. iata codes and coordinates'!$C$3:$E$2960,2,FALSE),0))*COS(IF(G247&lt;&gt;"-",VLOOKUP(G247,'i. iata codes and coordinates'!$C$3:$E$2960,3,FALSE),0)-IF(E247&lt;&gt;"-",VLOOKUP(E247,'i. iata codes and coordinates'!$C$3:$E$2960,3,FALSE),0)))*3959,0)</f>
        <v>#N/A</v>
      </c>
      <c r="L247" s="7"/>
      <c r="M247" s="7"/>
    </row>
    <row r="248" spans="4:13" ht="15" thickBot="1">
      <c r="D248" s="9">
        <v>232</v>
      </c>
      <c r="E248" s="231"/>
      <c r="F248" s="233" t="str">
        <f>IFERROR(VLOOKUP(E248,'i. iata codes and coordinates'!$C$3:$J$2960,4,FALSE)," ")</f>
        <v xml:space="preserve"> </v>
      </c>
      <c r="G248" s="231"/>
      <c r="H248" s="233" t="str">
        <f>IFERROR(VLOOKUP(G248,'i. iata codes and coordinates'!$C$3:$J$2960,4,FALSE)," ")</f>
        <v xml:space="preserve"> </v>
      </c>
      <c r="I248" s="232" t="s">
        <v>369</v>
      </c>
      <c r="J248" s="7"/>
      <c r="K248" s="33" t="e">
        <f>IF(AND(E248&lt;&gt;"-",G248&lt;&gt;"-"),ACOS(SIN(IF(E248&lt;&gt;"-",VLOOKUP(E248,'i. iata codes and coordinates'!$C$3:$E$2960,2,FALSE),0))*SIN(IF(G248&lt;&gt;"-",VLOOKUP(G248,'i. iata codes and coordinates'!$C$3:$E$2960,2,FALSE),0))+COS(IF(E248&lt;&gt;"-",VLOOKUP(E248,'i. iata codes and coordinates'!$C$3:$E$2960,2,FALSE),0))*COS(IF(G248&lt;&gt;"-",VLOOKUP(G248,'i. iata codes and coordinates'!$C$3:$E$2960,2,FALSE),0))*COS(IF(G248&lt;&gt;"-",VLOOKUP(G248,'i. iata codes and coordinates'!$C$3:$E$2960,3,FALSE),0)-IF(E248&lt;&gt;"-",VLOOKUP(E248,'i. iata codes and coordinates'!$C$3:$E$2960,3,FALSE),0)))*3959,0)</f>
        <v>#N/A</v>
      </c>
      <c r="L248" s="7"/>
      <c r="M248" s="7"/>
    </row>
    <row r="249" spans="4:13" ht="15" thickBot="1">
      <c r="D249" s="9">
        <v>233</v>
      </c>
      <c r="E249" s="231"/>
      <c r="F249" s="233" t="str">
        <f>IFERROR(VLOOKUP(E249,'i. iata codes and coordinates'!$C$3:$J$2960,4,FALSE)," ")</f>
        <v xml:space="preserve"> </v>
      </c>
      <c r="G249" s="231"/>
      <c r="H249" s="233" t="str">
        <f>IFERROR(VLOOKUP(G249,'i. iata codes and coordinates'!$C$3:$J$2960,4,FALSE)," ")</f>
        <v xml:space="preserve"> </v>
      </c>
      <c r="I249" s="232" t="s">
        <v>369</v>
      </c>
      <c r="J249" s="7"/>
      <c r="K249" s="33" t="e">
        <f>IF(AND(E249&lt;&gt;"-",G249&lt;&gt;"-"),ACOS(SIN(IF(E249&lt;&gt;"-",VLOOKUP(E249,'i. iata codes and coordinates'!$C$3:$E$2960,2,FALSE),0))*SIN(IF(G249&lt;&gt;"-",VLOOKUP(G249,'i. iata codes and coordinates'!$C$3:$E$2960,2,FALSE),0))+COS(IF(E249&lt;&gt;"-",VLOOKUP(E249,'i. iata codes and coordinates'!$C$3:$E$2960,2,FALSE),0))*COS(IF(G249&lt;&gt;"-",VLOOKUP(G249,'i. iata codes and coordinates'!$C$3:$E$2960,2,FALSE),0))*COS(IF(G249&lt;&gt;"-",VLOOKUP(G249,'i. iata codes and coordinates'!$C$3:$E$2960,3,FALSE),0)-IF(E249&lt;&gt;"-",VLOOKUP(E249,'i. iata codes and coordinates'!$C$3:$E$2960,3,FALSE),0)))*3959,0)</f>
        <v>#N/A</v>
      </c>
      <c r="L249" s="7"/>
      <c r="M249" s="7"/>
    </row>
    <row r="250" spans="4:13" ht="15" thickBot="1">
      <c r="D250" s="9">
        <v>234</v>
      </c>
      <c r="E250" s="231"/>
      <c r="F250" s="233" t="str">
        <f>IFERROR(VLOOKUP(E250,'i. iata codes and coordinates'!$C$3:$J$2960,4,FALSE)," ")</f>
        <v xml:space="preserve"> </v>
      </c>
      <c r="G250" s="231"/>
      <c r="H250" s="233" t="str">
        <f>IFERROR(VLOOKUP(G250,'i. iata codes and coordinates'!$C$3:$J$2960,4,FALSE)," ")</f>
        <v xml:space="preserve"> </v>
      </c>
      <c r="I250" s="232" t="s">
        <v>369</v>
      </c>
      <c r="J250" s="7"/>
      <c r="K250" s="33" t="e">
        <f>IF(AND(E250&lt;&gt;"-",G250&lt;&gt;"-"),ACOS(SIN(IF(E250&lt;&gt;"-",VLOOKUP(E250,'i. iata codes and coordinates'!$C$3:$E$2960,2,FALSE),0))*SIN(IF(G250&lt;&gt;"-",VLOOKUP(G250,'i. iata codes and coordinates'!$C$3:$E$2960,2,FALSE),0))+COS(IF(E250&lt;&gt;"-",VLOOKUP(E250,'i. iata codes and coordinates'!$C$3:$E$2960,2,FALSE),0))*COS(IF(G250&lt;&gt;"-",VLOOKUP(G250,'i. iata codes and coordinates'!$C$3:$E$2960,2,FALSE),0))*COS(IF(G250&lt;&gt;"-",VLOOKUP(G250,'i. iata codes and coordinates'!$C$3:$E$2960,3,FALSE),0)-IF(E250&lt;&gt;"-",VLOOKUP(E250,'i. iata codes and coordinates'!$C$3:$E$2960,3,FALSE),0)))*3959,0)</f>
        <v>#N/A</v>
      </c>
      <c r="L250" s="7"/>
      <c r="M250" s="7"/>
    </row>
    <row r="251" spans="4:13" ht="15" thickBot="1">
      <c r="D251" s="9">
        <v>235</v>
      </c>
      <c r="E251" s="231"/>
      <c r="F251" s="233" t="str">
        <f>IFERROR(VLOOKUP(E251,'i. iata codes and coordinates'!$C$3:$J$2960,4,FALSE)," ")</f>
        <v xml:space="preserve"> </v>
      </c>
      <c r="G251" s="231"/>
      <c r="H251" s="233" t="str">
        <f>IFERROR(VLOOKUP(G251,'i. iata codes and coordinates'!$C$3:$J$2960,4,FALSE)," ")</f>
        <v xml:space="preserve"> </v>
      </c>
      <c r="I251" s="232" t="s">
        <v>369</v>
      </c>
      <c r="J251" s="7"/>
      <c r="K251" s="33" t="e">
        <f>IF(AND(E251&lt;&gt;"-",G251&lt;&gt;"-"),ACOS(SIN(IF(E251&lt;&gt;"-",VLOOKUP(E251,'i. iata codes and coordinates'!$C$3:$E$2960,2,FALSE),0))*SIN(IF(G251&lt;&gt;"-",VLOOKUP(G251,'i. iata codes and coordinates'!$C$3:$E$2960,2,FALSE),0))+COS(IF(E251&lt;&gt;"-",VLOOKUP(E251,'i. iata codes and coordinates'!$C$3:$E$2960,2,FALSE),0))*COS(IF(G251&lt;&gt;"-",VLOOKUP(G251,'i. iata codes and coordinates'!$C$3:$E$2960,2,FALSE),0))*COS(IF(G251&lt;&gt;"-",VLOOKUP(G251,'i. iata codes and coordinates'!$C$3:$E$2960,3,FALSE),0)-IF(E251&lt;&gt;"-",VLOOKUP(E251,'i. iata codes and coordinates'!$C$3:$E$2960,3,FALSE),0)))*3959,0)</f>
        <v>#N/A</v>
      </c>
      <c r="L251" s="7"/>
      <c r="M251" s="7"/>
    </row>
    <row r="252" spans="4:13" ht="15" thickBot="1">
      <c r="D252" s="9">
        <v>236</v>
      </c>
      <c r="E252" s="231"/>
      <c r="F252" s="233" t="str">
        <f>IFERROR(VLOOKUP(E252,'i. iata codes and coordinates'!$C$3:$J$2960,4,FALSE)," ")</f>
        <v xml:space="preserve"> </v>
      </c>
      <c r="G252" s="231"/>
      <c r="H252" s="233" t="str">
        <f>IFERROR(VLOOKUP(G252,'i. iata codes and coordinates'!$C$3:$J$2960,4,FALSE)," ")</f>
        <v xml:space="preserve"> </v>
      </c>
      <c r="I252" s="232" t="s">
        <v>369</v>
      </c>
      <c r="J252" s="7"/>
      <c r="K252" s="33" t="e">
        <f>IF(AND(E252&lt;&gt;"-",G252&lt;&gt;"-"),ACOS(SIN(IF(E252&lt;&gt;"-",VLOOKUP(E252,'i. iata codes and coordinates'!$C$3:$E$2960,2,FALSE),0))*SIN(IF(G252&lt;&gt;"-",VLOOKUP(G252,'i. iata codes and coordinates'!$C$3:$E$2960,2,FALSE),0))+COS(IF(E252&lt;&gt;"-",VLOOKUP(E252,'i. iata codes and coordinates'!$C$3:$E$2960,2,FALSE),0))*COS(IF(G252&lt;&gt;"-",VLOOKUP(G252,'i. iata codes and coordinates'!$C$3:$E$2960,2,FALSE),0))*COS(IF(G252&lt;&gt;"-",VLOOKUP(G252,'i. iata codes and coordinates'!$C$3:$E$2960,3,FALSE),0)-IF(E252&lt;&gt;"-",VLOOKUP(E252,'i. iata codes and coordinates'!$C$3:$E$2960,3,FALSE),0)))*3959,0)</f>
        <v>#N/A</v>
      </c>
      <c r="L252" s="7"/>
      <c r="M252" s="7"/>
    </row>
    <row r="253" spans="4:13" ht="15" thickBot="1">
      <c r="D253" s="9">
        <v>237</v>
      </c>
      <c r="E253" s="231"/>
      <c r="F253" s="233" t="str">
        <f>IFERROR(VLOOKUP(E253,'i. iata codes and coordinates'!$C$3:$J$2960,4,FALSE)," ")</f>
        <v xml:space="preserve"> </v>
      </c>
      <c r="G253" s="231"/>
      <c r="H253" s="233" t="str">
        <f>IFERROR(VLOOKUP(G253,'i. iata codes and coordinates'!$C$3:$J$2960,4,FALSE)," ")</f>
        <v xml:space="preserve"> </v>
      </c>
      <c r="I253" s="232" t="s">
        <v>369</v>
      </c>
      <c r="J253" s="7"/>
      <c r="K253" s="33" t="e">
        <f>IF(AND(E253&lt;&gt;"-",G253&lt;&gt;"-"),ACOS(SIN(IF(E253&lt;&gt;"-",VLOOKUP(E253,'i. iata codes and coordinates'!$C$3:$E$2960,2,FALSE),0))*SIN(IF(G253&lt;&gt;"-",VLOOKUP(G253,'i. iata codes and coordinates'!$C$3:$E$2960,2,FALSE),0))+COS(IF(E253&lt;&gt;"-",VLOOKUP(E253,'i. iata codes and coordinates'!$C$3:$E$2960,2,FALSE),0))*COS(IF(G253&lt;&gt;"-",VLOOKUP(G253,'i. iata codes and coordinates'!$C$3:$E$2960,2,FALSE),0))*COS(IF(G253&lt;&gt;"-",VLOOKUP(G253,'i. iata codes and coordinates'!$C$3:$E$2960,3,FALSE),0)-IF(E253&lt;&gt;"-",VLOOKUP(E253,'i. iata codes and coordinates'!$C$3:$E$2960,3,FALSE),0)))*3959,0)</f>
        <v>#N/A</v>
      </c>
      <c r="L253" s="7"/>
      <c r="M253" s="7"/>
    </row>
    <row r="254" spans="4:13" ht="15" thickBot="1">
      <c r="D254" s="9">
        <v>238</v>
      </c>
      <c r="E254" s="231"/>
      <c r="F254" s="233" t="str">
        <f>IFERROR(VLOOKUP(E254,'i. iata codes and coordinates'!$C$3:$J$2960,4,FALSE)," ")</f>
        <v xml:space="preserve"> </v>
      </c>
      <c r="G254" s="231"/>
      <c r="H254" s="233" t="str">
        <f>IFERROR(VLOOKUP(G254,'i. iata codes and coordinates'!$C$3:$J$2960,4,FALSE)," ")</f>
        <v xml:space="preserve"> </v>
      </c>
      <c r="I254" s="232" t="s">
        <v>369</v>
      </c>
      <c r="J254" s="7"/>
      <c r="K254" s="33" t="e">
        <f>IF(AND(E254&lt;&gt;"-",G254&lt;&gt;"-"),ACOS(SIN(IF(E254&lt;&gt;"-",VLOOKUP(E254,'i. iata codes and coordinates'!$C$3:$E$2960,2,FALSE),0))*SIN(IF(G254&lt;&gt;"-",VLOOKUP(G254,'i. iata codes and coordinates'!$C$3:$E$2960,2,FALSE),0))+COS(IF(E254&lt;&gt;"-",VLOOKUP(E254,'i. iata codes and coordinates'!$C$3:$E$2960,2,FALSE),0))*COS(IF(G254&lt;&gt;"-",VLOOKUP(G254,'i. iata codes and coordinates'!$C$3:$E$2960,2,FALSE),0))*COS(IF(G254&lt;&gt;"-",VLOOKUP(G254,'i. iata codes and coordinates'!$C$3:$E$2960,3,FALSE),0)-IF(E254&lt;&gt;"-",VLOOKUP(E254,'i. iata codes and coordinates'!$C$3:$E$2960,3,FALSE),0)))*3959,0)</f>
        <v>#N/A</v>
      </c>
      <c r="L254" s="7"/>
      <c r="M254" s="7"/>
    </row>
    <row r="255" spans="4:13" ht="15" thickBot="1">
      <c r="D255" s="9">
        <v>239</v>
      </c>
      <c r="E255" s="231"/>
      <c r="F255" s="233" t="str">
        <f>IFERROR(VLOOKUP(E255,'i. iata codes and coordinates'!$C$3:$J$2960,4,FALSE)," ")</f>
        <v xml:space="preserve"> </v>
      </c>
      <c r="G255" s="231"/>
      <c r="H255" s="233" t="str">
        <f>IFERROR(VLOOKUP(G255,'i. iata codes and coordinates'!$C$3:$J$2960,4,FALSE)," ")</f>
        <v xml:space="preserve"> </v>
      </c>
      <c r="I255" s="232" t="s">
        <v>369</v>
      </c>
      <c r="J255" s="7"/>
      <c r="K255" s="33" t="e">
        <f>IF(AND(E255&lt;&gt;"-",G255&lt;&gt;"-"),ACOS(SIN(IF(E255&lt;&gt;"-",VLOOKUP(E255,'i. iata codes and coordinates'!$C$3:$E$2960,2,FALSE),0))*SIN(IF(G255&lt;&gt;"-",VLOOKUP(G255,'i. iata codes and coordinates'!$C$3:$E$2960,2,FALSE),0))+COS(IF(E255&lt;&gt;"-",VLOOKUP(E255,'i. iata codes and coordinates'!$C$3:$E$2960,2,FALSE),0))*COS(IF(G255&lt;&gt;"-",VLOOKUP(G255,'i. iata codes and coordinates'!$C$3:$E$2960,2,FALSE),0))*COS(IF(G255&lt;&gt;"-",VLOOKUP(G255,'i. iata codes and coordinates'!$C$3:$E$2960,3,FALSE),0)-IF(E255&lt;&gt;"-",VLOOKUP(E255,'i. iata codes and coordinates'!$C$3:$E$2960,3,FALSE),0)))*3959,0)</f>
        <v>#N/A</v>
      </c>
      <c r="L255" s="7"/>
      <c r="M255" s="7"/>
    </row>
    <row r="256" spans="4:13" ht="15" thickBot="1">
      <c r="D256" s="9">
        <v>240</v>
      </c>
      <c r="E256" s="231"/>
      <c r="F256" s="233" t="str">
        <f>IFERROR(VLOOKUP(E256,'i. iata codes and coordinates'!$C$3:$J$2960,4,FALSE)," ")</f>
        <v xml:space="preserve"> </v>
      </c>
      <c r="G256" s="231"/>
      <c r="H256" s="233" t="str">
        <f>IFERROR(VLOOKUP(G256,'i. iata codes and coordinates'!$C$3:$J$2960,4,FALSE)," ")</f>
        <v xml:space="preserve"> </v>
      </c>
      <c r="I256" s="232" t="s">
        <v>369</v>
      </c>
      <c r="J256" s="7"/>
      <c r="K256" s="33" t="e">
        <f>IF(AND(E256&lt;&gt;"-",G256&lt;&gt;"-"),ACOS(SIN(IF(E256&lt;&gt;"-",VLOOKUP(E256,'i. iata codes and coordinates'!$C$3:$E$2960,2,FALSE),0))*SIN(IF(G256&lt;&gt;"-",VLOOKUP(G256,'i. iata codes and coordinates'!$C$3:$E$2960,2,FALSE),0))+COS(IF(E256&lt;&gt;"-",VLOOKUP(E256,'i. iata codes and coordinates'!$C$3:$E$2960,2,FALSE),0))*COS(IF(G256&lt;&gt;"-",VLOOKUP(G256,'i. iata codes and coordinates'!$C$3:$E$2960,2,FALSE),0))*COS(IF(G256&lt;&gt;"-",VLOOKUP(G256,'i. iata codes and coordinates'!$C$3:$E$2960,3,FALSE),0)-IF(E256&lt;&gt;"-",VLOOKUP(E256,'i. iata codes and coordinates'!$C$3:$E$2960,3,FALSE),0)))*3959,0)</f>
        <v>#N/A</v>
      </c>
      <c r="L256" s="7"/>
      <c r="M256" s="7"/>
    </row>
    <row r="257" spans="4:13" ht="15" thickBot="1">
      <c r="D257" s="9">
        <v>241</v>
      </c>
      <c r="E257" s="231"/>
      <c r="F257" s="233" t="str">
        <f>IFERROR(VLOOKUP(E257,'i. iata codes and coordinates'!$C$3:$J$2960,4,FALSE)," ")</f>
        <v xml:space="preserve"> </v>
      </c>
      <c r="G257" s="231"/>
      <c r="H257" s="233" t="str">
        <f>IFERROR(VLOOKUP(G257,'i. iata codes and coordinates'!$C$3:$J$2960,4,FALSE)," ")</f>
        <v xml:space="preserve"> </v>
      </c>
      <c r="I257" s="232" t="s">
        <v>369</v>
      </c>
      <c r="J257" s="7"/>
      <c r="K257" s="33" t="e">
        <f>IF(AND(E257&lt;&gt;"-",G257&lt;&gt;"-"),ACOS(SIN(IF(E257&lt;&gt;"-",VLOOKUP(E257,'i. iata codes and coordinates'!$C$3:$E$2960,2,FALSE),0))*SIN(IF(G257&lt;&gt;"-",VLOOKUP(G257,'i. iata codes and coordinates'!$C$3:$E$2960,2,FALSE),0))+COS(IF(E257&lt;&gt;"-",VLOOKUP(E257,'i. iata codes and coordinates'!$C$3:$E$2960,2,FALSE),0))*COS(IF(G257&lt;&gt;"-",VLOOKUP(G257,'i. iata codes and coordinates'!$C$3:$E$2960,2,FALSE),0))*COS(IF(G257&lt;&gt;"-",VLOOKUP(G257,'i. iata codes and coordinates'!$C$3:$E$2960,3,FALSE),0)-IF(E257&lt;&gt;"-",VLOOKUP(E257,'i. iata codes and coordinates'!$C$3:$E$2960,3,FALSE),0)))*3959,0)</f>
        <v>#N/A</v>
      </c>
      <c r="L257" s="7"/>
      <c r="M257" s="7"/>
    </row>
    <row r="258" spans="4:13" ht="15" thickBot="1">
      <c r="D258" s="9">
        <v>242</v>
      </c>
      <c r="E258" s="231"/>
      <c r="F258" s="233" t="str">
        <f>IFERROR(VLOOKUP(E258,'i. iata codes and coordinates'!$C$3:$J$2960,4,FALSE)," ")</f>
        <v xml:space="preserve"> </v>
      </c>
      <c r="G258" s="231"/>
      <c r="H258" s="233" t="str">
        <f>IFERROR(VLOOKUP(G258,'i. iata codes and coordinates'!$C$3:$J$2960,4,FALSE)," ")</f>
        <v xml:space="preserve"> </v>
      </c>
      <c r="I258" s="232" t="s">
        <v>369</v>
      </c>
      <c r="J258" s="7"/>
      <c r="K258" s="33" t="e">
        <f>IF(AND(E258&lt;&gt;"-",G258&lt;&gt;"-"),ACOS(SIN(IF(E258&lt;&gt;"-",VLOOKUP(E258,'i. iata codes and coordinates'!$C$3:$E$2960,2,FALSE),0))*SIN(IF(G258&lt;&gt;"-",VLOOKUP(G258,'i. iata codes and coordinates'!$C$3:$E$2960,2,FALSE),0))+COS(IF(E258&lt;&gt;"-",VLOOKUP(E258,'i. iata codes and coordinates'!$C$3:$E$2960,2,FALSE),0))*COS(IF(G258&lt;&gt;"-",VLOOKUP(G258,'i. iata codes and coordinates'!$C$3:$E$2960,2,FALSE),0))*COS(IF(G258&lt;&gt;"-",VLOOKUP(G258,'i. iata codes and coordinates'!$C$3:$E$2960,3,FALSE),0)-IF(E258&lt;&gt;"-",VLOOKUP(E258,'i. iata codes and coordinates'!$C$3:$E$2960,3,FALSE),0)))*3959,0)</f>
        <v>#N/A</v>
      </c>
      <c r="L258" s="7"/>
      <c r="M258" s="7"/>
    </row>
    <row r="259" spans="4:13" ht="15" thickBot="1">
      <c r="D259" s="9">
        <v>243</v>
      </c>
      <c r="E259" s="231"/>
      <c r="F259" s="233" t="str">
        <f>IFERROR(VLOOKUP(E259,'i. iata codes and coordinates'!$C$3:$J$2960,4,FALSE)," ")</f>
        <v xml:space="preserve"> </v>
      </c>
      <c r="G259" s="231"/>
      <c r="H259" s="233" t="str">
        <f>IFERROR(VLOOKUP(G259,'i. iata codes and coordinates'!$C$3:$J$2960,4,FALSE)," ")</f>
        <v xml:space="preserve"> </v>
      </c>
      <c r="I259" s="232" t="s">
        <v>369</v>
      </c>
      <c r="J259" s="7"/>
      <c r="K259" s="33" t="e">
        <f>IF(AND(E259&lt;&gt;"-",G259&lt;&gt;"-"),ACOS(SIN(IF(E259&lt;&gt;"-",VLOOKUP(E259,'i. iata codes and coordinates'!$C$3:$E$2960,2,FALSE),0))*SIN(IF(G259&lt;&gt;"-",VLOOKUP(G259,'i. iata codes and coordinates'!$C$3:$E$2960,2,FALSE),0))+COS(IF(E259&lt;&gt;"-",VLOOKUP(E259,'i. iata codes and coordinates'!$C$3:$E$2960,2,FALSE),0))*COS(IF(G259&lt;&gt;"-",VLOOKUP(G259,'i. iata codes and coordinates'!$C$3:$E$2960,2,FALSE),0))*COS(IF(G259&lt;&gt;"-",VLOOKUP(G259,'i. iata codes and coordinates'!$C$3:$E$2960,3,FALSE),0)-IF(E259&lt;&gt;"-",VLOOKUP(E259,'i. iata codes and coordinates'!$C$3:$E$2960,3,FALSE),0)))*3959,0)</f>
        <v>#N/A</v>
      </c>
      <c r="L259" s="7"/>
      <c r="M259" s="7"/>
    </row>
    <row r="260" spans="4:13" ht="15" thickBot="1">
      <c r="D260" s="9">
        <v>244</v>
      </c>
      <c r="E260" s="231"/>
      <c r="F260" s="233" t="str">
        <f>IFERROR(VLOOKUP(E260,'i. iata codes and coordinates'!$C$3:$J$2960,4,FALSE)," ")</f>
        <v xml:space="preserve"> </v>
      </c>
      <c r="G260" s="231"/>
      <c r="H260" s="233" t="str">
        <f>IFERROR(VLOOKUP(G260,'i. iata codes and coordinates'!$C$3:$J$2960,4,FALSE)," ")</f>
        <v xml:space="preserve"> </v>
      </c>
      <c r="I260" s="232" t="s">
        <v>369</v>
      </c>
      <c r="J260" s="7"/>
      <c r="K260" s="33" t="e">
        <f>IF(AND(E260&lt;&gt;"-",G260&lt;&gt;"-"),ACOS(SIN(IF(E260&lt;&gt;"-",VLOOKUP(E260,'i. iata codes and coordinates'!$C$3:$E$2960,2,FALSE),0))*SIN(IF(G260&lt;&gt;"-",VLOOKUP(G260,'i. iata codes and coordinates'!$C$3:$E$2960,2,FALSE),0))+COS(IF(E260&lt;&gt;"-",VLOOKUP(E260,'i. iata codes and coordinates'!$C$3:$E$2960,2,FALSE),0))*COS(IF(G260&lt;&gt;"-",VLOOKUP(G260,'i. iata codes and coordinates'!$C$3:$E$2960,2,FALSE),0))*COS(IF(G260&lt;&gt;"-",VLOOKUP(G260,'i. iata codes and coordinates'!$C$3:$E$2960,3,FALSE),0)-IF(E260&lt;&gt;"-",VLOOKUP(E260,'i. iata codes and coordinates'!$C$3:$E$2960,3,FALSE),0)))*3959,0)</f>
        <v>#N/A</v>
      </c>
      <c r="L260" s="7"/>
      <c r="M260" s="7"/>
    </row>
    <row r="261" spans="4:13" ht="15" thickBot="1">
      <c r="D261" s="9">
        <v>245</v>
      </c>
      <c r="E261" s="231"/>
      <c r="F261" s="233" t="str">
        <f>IFERROR(VLOOKUP(E261,'i. iata codes and coordinates'!$C$3:$J$2960,4,FALSE)," ")</f>
        <v xml:space="preserve"> </v>
      </c>
      <c r="G261" s="231"/>
      <c r="H261" s="233" t="str">
        <f>IFERROR(VLOOKUP(G261,'i. iata codes and coordinates'!$C$3:$J$2960,4,FALSE)," ")</f>
        <v xml:space="preserve"> </v>
      </c>
      <c r="I261" s="232" t="s">
        <v>369</v>
      </c>
      <c r="J261" s="7"/>
      <c r="K261" s="33" t="e">
        <f>IF(AND(E261&lt;&gt;"-",G261&lt;&gt;"-"),ACOS(SIN(IF(E261&lt;&gt;"-",VLOOKUP(E261,'i. iata codes and coordinates'!$C$3:$E$2960,2,FALSE),0))*SIN(IF(G261&lt;&gt;"-",VLOOKUP(G261,'i. iata codes and coordinates'!$C$3:$E$2960,2,FALSE),0))+COS(IF(E261&lt;&gt;"-",VLOOKUP(E261,'i. iata codes and coordinates'!$C$3:$E$2960,2,FALSE),0))*COS(IF(G261&lt;&gt;"-",VLOOKUP(G261,'i. iata codes and coordinates'!$C$3:$E$2960,2,FALSE),0))*COS(IF(G261&lt;&gt;"-",VLOOKUP(G261,'i. iata codes and coordinates'!$C$3:$E$2960,3,FALSE),0)-IF(E261&lt;&gt;"-",VLOOKUP(E261,'i. iata codes and coordinates'!$C$3:$E$2960,3,FALSE),0)))*3959,0)</f>
        <v>#N/A</v>
      </c>
      <c r="L261" s="7"/>
      <c r="M261" s="7"/>
    </row>
    <row r="262" spans="4:13" ht="15" thickBot="1">
      <c r="D262" s="9">
        <v>246</v>
      </c>
      <c r="E262" s="231"/>
      <c r="F262" s="233" t="str">
        <f>IFERROR(VLOOKUP(E262,'i. iata codes and coordinates'!$C$3:$J$2960,4,FALSE)," ")</f>
        <v xml:space="preserve"> </v>
      </c>
      <c r="G262" s="231"/>
      <c r="H262" s="233" t="str">
        <f>IFERROR(VLOOKUP(G262,'i. iata codes and coordinates'!$C$3:$J$2960,4,FALSE)," ")</f>
        <v xml:space="preserve"> </v>
      </c>
      <c r="I262" s="232" t="s">
        <v>369</v>
      </c>
      <c r="J262" s="7"/>
      <c r="K262" s="33" t="e">
        <f>IF(AND(E262&lt;&gt;"-",G262&lt;&gt;"-"),ACOS(SIN(IF(E262&lt;&gt;"-",VLOOKUP(E262,'i. iata codes and coordinates'!$C$3:$E$2960,2,FALSE),0))*SIN(IF(G262&lt;&gt;"-",VLOOKUP(G262,'i. iata codes and coordinates'!$C$3:$E$2960,2,FALSE),0))+COS(IF(E262&lt;&gt;"-",VLOOKUP(E262,'i. iata codes and coordinates'!$C$3:$E$2960,2,FALSE),0))*COS(IF(G262&lt;&gt;"-",VLOOKUP(G262,'i. iata codes and coordinates'!$C$3:$E$2960,2,FALSE),0))*COS(IF(G262&lt;&gt;"-",VLOOKUP(G262,'i. iata codes and coordinates'!$C$3:$E$2960,3,FALSE),0)-IF(E262&lt;&gt;"-",VLOOKUP(E262,'i. iata codes and coordinates'!$C$3:$E$2960,3,FALSE),0)))*3959,0)</f>
        <v>#N/A</v>
      </c>
      <c r="L262" s="7"/>
      <c r="M262" s="7"/>
    </row>
    <row r="263" spans="4:13" ht="15" thickBot="1">
      <c r="D263" s="9">
        <v>247</v>
      </c>
      <c r="E263" s="231"/>
      <c r="F263" s="233" t="str">
        <f>IFERROR(VLOOKUP(E263,'i. iata codes and coordinates'!$C$3:$J$2960,4,FALSE)," ")</f>
        <v xml:space="preserve"> </v>
      </c>
      <c r="G263" s="231"/>
      <c r="H263" s="233" t="str">
        <f>IFERROR(VLOOKUP(G263,'i. iata codes and coordinates'!$C$3:$J$2960,4,FALSE)," ")</f>
        <v xml:space="preserve"> </v>
      </c>
      <c r="I263" s="232" t="s">
        <v>369</v>
      </c>
      <c r="J263" s="7"/>
      <c r="K263" s="33" t="e">
        <f>IF(AND(E263&lt;&gt;"-",G263&lt;&gt;"-"),ACOS(SIN(IF(E263&lt;&gt;"-",VLOOKUP(E263,'i. iata codes and coordinates'!$C$3:$E$2960,2,FALSE),0))*SIN(IF(G263&lt;&gt;"-",VLOOKUP(G263,'i. iata codes and coordinates'!$C$3:$E$2960,2,FALSE),0))+COS(IF(E263&lt;&gt;"-",VLOOKUP(E263,'i. iata codes and coordinates'!$C$3:$E$2960,2,FALSE),0))*COS(IF(G263&lt;&gt;"-",VLOOKUP(G263,'i. iata codes and coordinates'!$C$3:$E$2960,2,FALSE),0))*COS(IF(G263&lt;&gt;"-",VLOOKUP(G263,'i. iata codes and coordinates'!$C$3:$E$2960,3,FALSE),0)-IF(E263&lt;&gt;"-",VLOOKUP(E263,'i. iata codes and coordinates'!$C$3:$E$2960,3,FALSE),0)))*3959,0)</f>
        <v>#N/A</v>
      </c>
      <c r="L263" s="7"/>
      <c r="M263" s="7"/>
    </row>
    <row r="264" spans="4:13" ht="15" thickBot="1">
      <c r="D264" s="9">
        <v>248</v>
      </c>
      <c r="E264" s="231"/>
      <c r="F264" s="233" t="str">
        <f>IFERROR(VLOOKUP(E264,'i. iata codes and coordinates'!$C$3:$J$2960,4,FALSE)," ")</f>
        <v xml:space="preserve"> </v>
      </c>
      <c r="G264" s="231"/>
      <c r="H264" s="233" t="str">
        <f>IFERROR(VLOOKUP(G264,'i. iata codes and coordinates'!$C$3:$J$2960,4,FALSE)," ")</f>
        <v xml:space="preserve"> </v>
      </c>
      <c r="I264" s="232" t="s">
        <v>369</v>
      </c>
      <c r="J264" s="7"/>
      <c r="K264" s="33" t="e">
        <f>IF(AND(E264&lt;&gt;"-",G264&lt;&gt;"-"),ACOS(SIN(IF(E264&lt;&gt;"-",VLOOKUP(E264,'i. iata codes and coordinates'!$C$3:$E$2960,2,FALSE),0))*SIN(IF(G264&lt;&gt;"-",VLOOKUP(G264,'i. iata codes and coordinates'!$C$3:$E$2960,2,FALSE),0))+COS(IF(E264&lt;&gt;"-",VLOOKUP(E264,'i. iata codes and coordinates'!$C$3:$E$2960,2,FALSE),0))*COS(IF(G264&lt;&gt;"-",VLOOKUP(G264,'i. iata codes and coordinates'!$C$3:$E$2960,2,FALSE),0))*COS(IF(G264&lt;&gt;"-",VLOOKUP(G264,'i. iata codes and coordinates'!$C$3:$E$2960,3,FALSE),0)-IF(E264&lt;&gt;"-",VLOOKUP(E264,'i. iata codes and coordinates'!$C$3:$E$2960,3,FALSE),0)))*3959,0)</f>
        <v>#N/A</v>
      </c>
      <c r="L264" s="7"/>
      <c r="M264" s="7"/>
    </row>
    <row r="265" spans="4:13" ht="15" thickBot="1">
      <c r="D265" s="9">
        <v>249</v>
      </c>
      <c r="E265" s="231"/>
      <c r="F265" s="233" t="str">
        <f>IFERROR(VLOOKUP(E265,'i. iata codes and coordinates'!$C$3:$J$2960,4,FALSE)," ")</f>
        <v xml:space="preserve"> </v>
      </c>
      <c r="G265" s="231"/>
      <c r="H265" s="233" t="str">
        <f>IFERROR(VLOOKUP(G265,'i. iata codes and coordinates'!$C$3:$J$2960,4,FALSE)," ")</f>
        <v xml:space="preserve"> </v>
      </c>
      <c r="I265" s="232" t="s">
        <v>369</v>
      </c>
      <c r="J265" s="7"/>
      <c r="K265" s="33" t="e">
        <f>IF(AND(E265&lt;&gt;"-",G265&lt;&gt;"-"),ACOS(SIN(IF(E265&lt;&gt;"-",VLOOKUP(E265,'i. iata codes and coordinates'!$C$3:$E$2960,2,FALSE),0))*SIN(IF(G265&lt;&gt;"-",VLOOKUP(G265,'i. iata codes and coordinates'!$C$3:$E$2960,2,FALSE),0))+COS(IF(E265&lt;&gt;"-",VLOOKUP(E265,'i. iata codes and coordinates'!$C$3:$E$2960,2,FALSE),0))*COS(IF(G265&lt;&gt;"-",VLOOKUP(G265,'i. iata codes and coordinates'!$C$3:$E$2960,2,FALSE),0))*COS(IF(G265&lt;&gt;"-",VLOOKUP(G265,'i. iata codes and coordinates'!$C$3:$E$2960,3,FALSE),0)-IF(E265&lt;&gt;"-",VLOOKUP(E265,'i. iata codes and coordinates'!$C$3:$E$2960,3,FALSE),0)))*3959,0)</f>
        <v>#N/A</v>
      </c>
      <c r="L265" s="7"/>
      <c r="M265" s="7"/>
    </row>
    <row r="266" spans="4:13" ht="15" thickBot="1">
      <c r="D266" s="9">
        <v>250</v>
      </c>
      <c r="E266" s="231"/>
      <c r="F266" s="233" t="str">
        <f>IFERROR(VLOOKUP(E266,'i. iata codes and coordinates'!$C$3:$J$2960,4,FALSE)," ")</f>
        <v xml:space="preserve"> </v>
      </c>
      <c r="G266" s="231"/>
      <c r="H266" s="233" t="str">
        <f>IFERROR(VLOOKUP(G266,'i. iata codes and coordinates'!$C$3:$J$2960,4,FALSE)," ")</f>
        <v xml:space="preserve"> </v>
      </c>
      <c r="I266" s="232" t="s">
        <v>369</v>
      </c>
      <c r="J266" s="7"/>
      <c r="K266" s="33" t="e">
        <f>IF(AND(E266&lt;&gt;"-",G266&lt;&gt;"-"),ACOS(SIN(IF(E266&lt;&gt;"-",VLOOKUP(E266,'i. iata codes and coordinates'!$C$3:$E$2960,2,FALSE),0))*SIN(IF(G266&lt;&gt;"-",VLOOKUP(G266,'i. iata codes and coordinates'!$C$3:$E$2960,2,FALSE),0))+COS(IF(E266&lt;&gt;"-",VLOOKUP(E266,'i. iata codes and coordinates'!$C$3:$E$2960,2,FALSE),0))*COS(IF(G266&lt;&gt;"-",VLOOKUP(G266,'i. iata codes and coordinates'!$C$3:$E$2960,2,FALSE),0))*COS(IF(G266&lt;&gt;"-",VLOOKUP(G266,'i. iata codes and coordinates'!$C$3:$E$2960,3,FALSE),0)-IF(E266&lt;&gt;"-",VLOOKUP(E266,'i. iata codes and coordinates'!$C$3:$E$2960,3,FALSE),0)))*3959,0)</f>
        <v>#N/A</v>
      </c>
      <c r="L266" s="7"/>
      <c r="M266" s="7"/>
    </row>
    <row r="267" spans="4:13" ht="15" thickBot="1">
      <c r="D267" s="9">
        <v>251</v>
      </c>
      <c r="E267" s="231"/>
      <c r="F267" s="233" t="str">
        <f>IFERROR(VLOOKUP(E267,'i. iata codes and coordinates'!$C$3:$J$2960,4,FALSE)," ")</f>
        <v xml:space="preserve"> </v>
      </c>
      <c r="G267" s="231"/>
      <c r="H267" s="233" t="str">
        <f>IFERROR(VLOOKUP(G267,'i. iata codes and coordinates'!$C$3:$J$2960,4,FALSE)," ")</f>
        <v xml:space="preserve"> </v>
      </c>
      <c r="I267" s="232" t="s">
        <v>369</v>
      </c>
      <c r="J267" s="7"/>
      <c r="K267" s="33" t="e">
        <f>IF(AND(E267&lt;&gt;"-",G267&lt;&gt;"-"),ACOS(SIN(IF(E267&lt;&gt;"-",VLOOKUP(E267,'i. iata codes and coordinates'!$C$3:$E$2960,2,FALSE),0))*SIN(IF(G267&lt;&gt;"-",VLOOKUP(G267,'i. iata codes and coordinates'!$C$3:$E$2960,2,FALSE),0))+COS(IF(E267&lt;&gt;"-",VLOOKUP(E267,'i. iata codes and coordinates'!$C$3:$E$2960,2,FALSE),0))*COS(IF(G267&lt;&gt;"-",VLOOKUP(G267,'i. iata codes and coordinates'!$C$3:$E$2960,2,FALSE),0))*COS(IF(G267&lt;&gt;"-",VLOOKUP(G267,'i. iata codes and coordinates'!$C$3:$E$2960,3,FALSE),0)-IF(E267&lt;&gt;"-",VLOOKUP(E267,'i. iata codes and coordinates'!$C$3:$E$2960,3,FALSE),0)))*3959,0)</f>
        <v>#N/A</v>
      </c>
      <c r="L267" s="7"/>
      <c r="M267" s="7"/>
    </row>
    <row r="268" spans="4:13" ht="15" thickBot="1">
      <c r="D268" s="9">
        <v>252</v>
      </c>
      <c r="E268" s="231"/>
      <c r="F268" s="233" t="str">
        <f>IFERROR(VLOOKUP(E268,'i. iata codes and coordinates'!$C$3:$J$2960,4,FALSE)," ")</f>
        <v xml:space="preserve"> </v>
      </c>
      <c r="G268" s="231"/>
      <c r="H268" s="233" t="str">
        <f>IFERROR(VLOOKUP(G268,'i. iata codes and coordinates'!$C$3:$J$2960,4,FALSE)," ")</f>
        <v xml:space="preserve"> </v>
      </c>
      <c r="I268" s="232" t="s">
        <v>369</v>
      </c>
      <c r="J268" s="7"/>
      <c r="K268" s="33" t="e">
        <f>IF(AND(E268&lt;&gt;"-",G268&lt;&gt;"-"),ACOS(SIN(IF(E268&lt;&gt;"-",VLOOKUP(E268,'i. iata codes and coordinates'!$C$3:$E$2960,2,FALSE),0))*SIN(IF(G268&lt;&gt;"-",VLOOKUP(G268,'i. iata codes and coordinates'!$C$3:$E$2960,2,FALSE),0))+COS(IF(E268&lt;&gt;"-",VLOOKUP(E268,'i. iata codes and coordinates'!$C$3:$E$2960,2,FALSE),0))*COS(IF(G268&lt;&gt;"-",VLOOKUP(G268,'i. iata codes and coordinates'!$C$3:$E$2960,2,FALSE),0))*COS(IF(G268&lt;&gt;"-",VLOOKUP(G268,'i. iata codes and coordinates'!$C$3:$E$2960,3,FALSE),0)-IF(E268&lt;&gt;"-",VLOOKUP(E268,'i. iata codes and coordinates'!$C$3:$E$2960,3,FALSE),0)))*3959,0)</f>
        <v>#N/A</v>
      </c>
      <c r="L268" s="7"/>
      <c r="M268" s="7"/>
    </row>
    <row r="269" spans="4:13" ht="15" thickBot="1">
      <c r="D269" s="9">
        <v>253</v>
      </c>
      <c r="E269" s="231"/>
      <c r="F269" s="233" t="str">
        <f>IFERROR(VLOOKUP(E269,'i. iata codes and coordinates'!$C$3:$J$2960,4,FALSE)," ")</f>
        <v xml:space="preserve"> </v>
      </c>
      <c r="G269" s="231"/>
      <c r="H269" s="233" t="str">
        <f>IFERROR(VLOOKUP(G269,'i. iata codes and coordinates'!$C$3:$J$2960,4,FALSE)," ")</f>
        <v xml:space="preserve"> </v>
      </c>
      <c r="I269" s="232" t="s">
        <v>369</v>
      </c>
      <c r="J269" s="7"/>
      <c r="K269" s="33" t="e">
        <f>IF(AND(E269&lt;&gt;"-",G269&lt;&gt;"-"),ACOS(SIN(IF(E269&lt;&gt;"-",VLOOKUP(E269,'i. iata codes and coordinates'!$C$3:$E$2960,2,FALSE),0))*SIN(IF(G269&lt;&gt;"-",VLOOKUP(G269,'i. iata codes and coordinates'!$C$3:$E$2960,2,FALSE),0))+COS(IF(E269&lt;&gt;"-",VLOOKUP(E269,'i. iata codes and coordinates'!$C$3:$E$2960,2,FALSE),0))*COS(IF(G269&lt;&gt;"-",VLOOKUP(G269,'i. iata codes and coordinates'!$C$3:$E$2960,2,FALSE),0))*COS(IF(G269&lt;&gt;"-",VLOOKUP(G269,'i. iata codes and coordinates'!$C$3:$E$2960,3,FALSE),0)-IF(E269&lt;&gt;"-",VLOOKUP(E269,'i. iata codes and coordinates'!$C$3:$E$2960,3,FALSE),0)))*3959,0)</f>
        <v>#N/A</v>
      </c>
      <c r="L269" s="7"/>
      <c r="M269" s="7"/>
    </row>
    <row r="270" spans="4:13" ht="15" thickBot="1">
      <c r="D270" s="9">
        <v>254</v>
      </c>
      <c r="E270" s="231"/>
      <c r="F270" s="233" t="str">
        <f>IFERROR(VLOOKUP(E270,'i. iata codes and coordinates'!$C$3:$J$2960,4,FALSE)," ")</f>
        <v xml:space="preserve"> </v>
      </c>
      <c r="G270" s="231"/>
      <c r="H270" s="233" t="str">
        <f>IFERROR(VLOOKUP(G270,'i. iata codes and coordinates'!$C$3:$J$2960,4,FALSE)," ")</f>
        <v xml:space="preserve"> </v>
      </c>
      <c r="I270" s="232" t="s">
        <v>369</v>
      </c>
      <c r="J270" s="7"/>
      <c r="K270" s="33" t="e">
        <f>IF(AND(E270&lt;&gt;"-",G270&lt;&gt;"-"),ACOS(SIN(IF(E270&lt;&gt;"-",VLOOKUP(E270,'i. iata codes and coordinates'!$C$3:$E$2960,2,FALSE),0))*SIN(IF(G270&lt;&gt;"-",VLOOKUP(G270,'i. iata codes and coordinates'!$C$3:$E$2960,2,FALSE),0))+COS(IF(E270&lt;&gt;"-",VLOOKUP(E270,'i. iata codes and coordinates'!$C$3:$E$2960,2,FALSE),0))*COS(IF(G270&lt;&gt;"-",VLOOKUP(G270,'i. iata codes and coordinates'!$C$3:$E$2960,2,FALSE),0))*COS(IF(G270&lt;&gt;"-",VLOOKUP(G270,'i. iata codes and coordinates'!$C$3:$E$2960,3,FALSE),0)-IF(E270&lt;&gt;"-",VLOOKUP(E270,'i. iata codes and coordinates'!$C$3:$E$2960,3,FALSE),0)))*3959,0)</f>
        <v>#N/A</v>
      </c>
      <c r="L270" s="7"/>
      <c r="M270" s="7"/>
    </row>
    <row r="271" spans="4:13" ht="15" thickBot="1">
      <c r="D271" s="9">
        <v>255</v>
      </c>
      <c r="E271" s="231"/>
      <c r="F271" s="233" t="str">
        <f>IFERROR(VLOOKUP(E271,'i. iata codes and coordinates'!$C$3:$J$2960,4,FALSE)," ")</f>
        <v xml:space="preserve"> </v>
      </c>
      <c r="G271" s="231"/>
      <c r="H271" s="233" t="str">
        <f>IFERROR(VLOOKUP(G271,'i. iata codes and coordinates'!$C$3:$J$2960,4,FALSE)," ")</f>
        <v xml:space="preserve"> </v>
      </c>
      <c r="I271" s="232" t="s">
        <v>369</v>
      </c>
      <c r="J271" s="7"/>
      <c r="K271" s="33" t="e">
        <f>IF(AND(E271&lt;&gt;"-",G271&lt;&gt;"-"),ACOS(SIN(IF(E271&lt;&gt;"-",VLOOKUP(E271,'i. iata codes and coordinates'!$C$3:$E$2960,2,FALSE),0))*SIN(IF(G271&lt;&gt;"-",VLOOKUP(G271,'i. iata codes and coordinates'!$C$3:$E$2960,2,FALSE),0))+COS(IF(E271&lt;&gt;"-",VLOOKUP(E271,'i. iata codes and coordinates'!$C$3:$E$2960,2,FALSE),0))*COS(IF(G271&lt;&gt;"-",VLOOKUP(G271,'i. iata codes and coordinates'!$C$3:$E$2960,2,FALSE),0))*COS(IF(G271&lt;&gt;"-",VLOOKUP(G271,'i. iata codes and coordinates'!$C$3:$E$2960,3,FALSE),0)-IF(E271&lt;&gt;"-",VLOOKUP(E271,'i. iata codes and coordinates'!$C$3:$E$2960,3,FALSE),0)))*3959,0)</f>
        <v>#N/A</v>
      </c>
      <c r="L271" s="7"/>
      <c r="M271" s="7"/>
    </row>
    <row r="272" spans="4:13" ht="15" thickBot="1">
      <c r="D272" s="9">
        <v>256</v>
      </c>
      <c r="E272" s="231"/>
      <c r="F272" s="233" t="str">
        <f>IFERROR(VLOOKUP(E272,'i. iata codes and coordinates'!$C$3:$J$2960,4,FALSE)," ")</f>
        <v xml:space="preserve"> </v>
      </c>
      <c r="G272" s="231"/>
      <c r="H272" s="233" t="str">
        <f>IFERROR(VLOOKUP(G272,'i. iata codes and coordinates'!$C$3:$J$2960,4,FALSE)," ")</f>
        <v xml:space="preserve"> </v>
      </c>
      <c r="I272" s="232" t="s">
        <v>369</v>
      </c>
      <c r="J272" s="7"/>
      <c r="K272" s="33" t="e">
        <f>IF(AND(E272&lt;&gt;"-",G272&lt;&gt;"-"),ACOS(SIN(IF(E272&lt;&gt;"-",VLOOKUP(E272,'i. iata codes and coordinates'!$C$3:$E$2960,2,FALSE),0))*SIN(IF(G272&lt;&gt;"-",VLOOKUP(G272,'i. iata codes and coordinates'!$C$3:$E$2960,2,FALSE),0))+COS(IF(E272&lt;&gt;"-",VLOOKUP(E272,'i. iata codes and coordinates'!$C$3:$E$2960,2,FALSE),0))*COS(IF(G272&lt;&gt;"-",VLOOKUP(G272,'i. iata codes and coordinates'!$C$3:$E$2960,2,FALSE),0))*COS(IF(G272&lt;&gt;"-",VLOOKUP(G272,'i. iata codes and coordinates'!$C$3:$E$2960,3,FALSE),0)-IF(E272&lt;&gt;"-",VLOOKUP(E272,'i. iata codes and coordinates'!$C$3:$E$2960,3,FALSE),0)))*3959,0)</f>
        <v>#N/A</v>
      </c>
      <c r="L272" s="7"/>
      <c r="M272" s="7"/>
    </row>
    <row r="273" spans="4:13" ht="15" thickBot="1">
      <c r="D273" s="9">
        <v>257</v>
      </c>
      <c r="E273" s="231"/>
      <c r="F273" s="233" t="str">
        <f>IFERROR(VLOOKUP(E273,'i. iata codes and coordinates'!$C$3:$J$2960,4,FALSE)," ")</f>
        <v xml:space="preserve"> </v>
      </c>
      <c r="G273" s="231"/>
      <c r="H273" s="233" t="str">
        <f>IFERROR(VLOOKUP(G273,'i. iata codes and coordinates'!$C$3:$J$2960,4,FALSE)," ")</f>
        <v xml:space="preserve"> </v>
      </c>
      <c r="I273" s="232" t="s">
        <v>369</v>
      </c>
      <c r="J273" s="7"/>
      <c r="K273" s="33" t="e">
        <f>IF(AND(E273&lt;&gt;"-",G273&lt;&gt;"-"),ACOS(SIN(IF(E273&lt;&gt;"-",VLOOKUP(E273,'i. iata codes and coordinates'!$C$3:$E$2960,2,FALSE),0))*SIN(IF(G273&lt;&gt;"-",VLOOKUP(G273,'i. iata codes and coordinates'!$C$3:$E$2960,2,FALSE),0))+COS(IF(E273&lt;&gt;"-",VLOOKUP(E273,'i. iata codes and coordinates'!$C$3:$E$2960,2,FALSE),0))*COS(IF(G273&lt;&gt;"-",VLOOKUP(G273,'i. iata codes and coordinates'!$C$3:$E$2960,2,FALSE),0))*COS(IF(G273&lt;&gt;"-",VLOOKUP(G273,'i. iata codes and coordinates'!$C$3:$E$2960,3,FALSE),0)-IF(E273&lt;&gt;"-",VLOOKUP(E273,'i. iata codes and coordinates'!$C$3:$E$2960,3,FALSE),0)))*3959,0)</f>
        <v>#N/A</v>
      </c>
      <c r="L273" s="7"/>
      <c r="M273" s="7"/>
    </row>
    <row r="274" spans="4:13" ht="15" thickBot="1">
      <c r="D274" s="9">
        <v>258</v>
      </c>
      <c r="E274" s="231"/>
      <c r="F274" s="233" t="str">
        <f>IFERROR(VLOOKUP(E274,'i. iata codes and coordinates'!$C$3:$J$2960,4,FALSE)," ")</f>
        <v xml:space="preserve"> </v>
      </c>
      <c r="G274" s="231"/>
      <c r="H274" s="233" t="str">
        <f>IFERROR(VLOOKUP(G274,'i. iata codes and coordinates'!$C$3:$J$2960,4,FALSE)," ")</f>
        <v xml:space="preserve"> </v>
      </c>
      <c r="I274" s="232" t="s">
        <v>369</v>
      </c>
      <c r="J274" s="7"/>
      <c r="K274" s="33" t="e">
        <f>IF(AND(E274&lt;&gt;"-",G274&lt;&gt;"-"),ACOS(SIN(IF(E274&lt;&gt;"-",VLOOKUP(E274,'i. iata codes and coordinates'!$C$3:$E$2960,2,FALSE),0))*SIN(IF(G274&lt;&gt;"-",VLOOKUP(G274,'i. iata codes and coordinates'!$C$3:$E$2960,2,FALSE),0))+COS(IF(E274&lt;&gt;"-",VLOOKUP(E274,'i. iata codes and coordinates'!$C$3:$E$2960,2,FALSE),0))*COS(IF(G274&lt;&gt;"-",VLOOKUP(G274,'i. iata codes and coordinates'!$C$3:$E$2960,2,FALSE),0))*COS(IF(G274&lt;&gt;"-",VLOOKUP(G274,'i. iata codes and coordinates'!$C$3:$E$2960,3,FALSE),0)-IF(E274&lt;&gt;"-",VLOOKUP(E274,'i. iata codes and coordinates'!$C$3:$E$2960,3,FALSE),0)))*3959,0)</f>
        <v>#N/A</v>
      </c>
      <c r="L274" s="7"/>
      <c r="M274" s="7"/>
    </row>
    <row r="275" spans="4:13" ht="15" thickBot="1">
      <c r="D275" s="9">
        <v>259</v>
      </c>
      <c r="E275" s="231"/>
      <c r="F275" s="233" t="str">
        <f>IFERROR(VLOOKUP(E275,'i. iata codes and coordinates'!$C$3:$J$2960,4,FALSE)," ")</f>
        <v xml:space="preserve"> </v>
      </c>
      <c r="G275" s="231"/>
      <c r="H275" s="233" t="str">
        <f>IFERROR(VLOOKUP(G275,'i. iata codes and coordinates'!$C$3:$J$2960,4,FALSE)," ")</f>
        <v xml:space="preserve"> </v>
      </c>
      <c r="I275" s="232" t="s">
        <v>369</v>
      </c>
      <c r="J275" s="7"/>
      <c r="K275" s="33" t="e">
        <f>IF(AND(E275&lt;&gt;"-",G275&lt;&gt;"-"),ACOS(SIN(IF(E275&lt;&gt;"-",VLOOKUP(E275,'i. iata codes and coordinates'!$C$3:$E$2960,2,FALSE),0))*SIN(IF(G275&lt;&gt;"-",VLOOKUP(G275,'i. iata codes and coordinates'!$C$3:$E$2960,2,FALSE),0))+COS(IF(E275&lt;&gt;"-",VLOOKUP(E275,'i. iata codes and coordinates'!$C$3:$E$2960,2,FALSE),0))*COS(IF(G275&lt;&gt;"-",VLOOKUP(G275,'i. iata codes and coordinates'!$C$3:$E$2960,2,FALSE),0))*COS(IF(G275&lt;&gt;"-",VLOOKUP(G275,'i. iata codes and coordinates'!$C$3:$E$2960,3,FALSE),0)-IF(E275&lt;&gt;"-",VLOOKUP(E275,'i. iata codes and coordinates'!$C$3:$E$2960,3,FALSE),0)))*3959,0)</f>
        <v>#N/A</v>
      </c>
      <c r="L275" s="7"/>
      <c r="M275" s="7"/>
    </row>
    <row r="276" spans="4:13" ht="15" thickBot="1">
      <c r="D276" s="9">
        <v>260</v>
      </c>
      <c r="E276" s="231"/>
      <c r="F276" s="233" t="str">
        <f>IFERROR(VLOOKUP(E276,'i. iata codes and coordinates'!$C$3:$J$2960,4,FALSE)," ")</f>
        <v xml:space="preserve"> </v>
      </c>
      <c r="G276" s="231"/>
      <c r="H276" s="233" t="str">
        <f>IFERROR(VLOOKUP(G276,'i. iata codes and coordinates'!$C$3:$J$2960,4,FALSE)," ")</f>
        <v xml:space="preserve"> </v>
      </c>
      <c r="I276" s="232" t="s">
        <v>369</v>
      </c>
      <c r="J276" s="7"/>
      <c r="K276" s="33" t="e">
        <f>IF(AND(E276&lt;&gt;"-",G276&lt;&gt;"-"),ACOS(SIN(IF(E276&lt;&gt;"-",VLOOKUP(E276,'i. iata codes and coordinates'!$C$3:$E$2960,2,FALSE),0))*SIN(IF(G276&lt;&gt;"-",VLOOKUP(G276,'i. iata codes and coordinates'!$C$3:$E$2960,2,FALSE),0))+COS(IF(E276&lt;&gt;"-",VLOOKUP(E276,'i. iata codes and coordinates'!$C$3:$E$2960,2,FALSE),0))*COS(IF(G276&lt;&gt;"-",VLOOKUP(G276,'i. iata codes and coordinates'!$C$3:$E$2960,2,FALSE),0))*COS(IF(G276&lt;&gt;"-",VLOOKUP(G276,'i. iata codes and coordinates'!$C$3:$E$2960,3,FALSE),0)-IF(E276&lt;&gt;"-",VLOOKUP(E276,'i. iata codes and coordinates'!$C$3:$E$2960,3,FALSE),0)))*3959,0)</f>
        <v>#N/A</v>
      </c>
      <c r="L276" s="7"/>
      <c r="M276" s="7"/>
    </row>
    <row r="277" spans="4:13" ht="15" thickBot="1">
      <c r="D277" s="9">
        <v>261</v>
      </c>
      <c r="E277" s="231"/>
      <c r="F277" s="233" t="str">
        <f>IFERROR(VLOOKUP(E277,'i. iata codes and coordinates'!$C$3:$J$2960,4,FALSE)," ")</f>
        <v xml:space="preserve"> </v>
      </c>
      <c r="G277" s="231"/>
      <c r="H277" s="233" t="str">
        <f>IFERROR(VLOOKUP(G277,'i. iata codes and coordinates'!$C$3:$J$2960,4,FALSE)," ")</f>
        <v xml:space="preserve"> </v>
      </c>
      <c r="I277" s="232" t="s">
        <v>369</v>
      </c>
      <c r="J277" s="7"/>
      <c r="K277" s="33" t="e">
        <f>IF(AND(E277&lt;&gt;"-",G277&lt;&gt;"-"),ACOS(SIN(IF(E277&lt;&gt;"-",VLOOKUP(E277,'i. iata codes and coordinates'!$C$3:$E$2960,2,FALSE),0))*SIN(IF(G277&lt;&gt;"-",VLOOKUP(G277,'i. iata codes and coordinates'!$C$3:$E$2960,2,FALSE),0))+COS(IF(E277&lt;&gt;"-",VLOOKUP(E277,'i. iata codes and coordinates'!$C$3:$E$2960,2,FALSE),0))*COS(IF(G277&lt;&gt;"-",VLOOKUP(G277,'i. iata codes and coordinates'!$C$3:$E$2960,2,FALSE),0))*COS(IF(G277&lt;&gt;"-",VLOOKUP(G277,'i. iata codes and coordinates'!$C$3:$E$2960,3,FALSE),0)-IF(E277&lt;&gt;"-",VLOOKUP(E277,'i. iata codes and coordinates'!$C$3:$E$2960,3,FALSE),0)))*3959,0)</f>
        <v>#N/A</v>
      </c>
      <c r="L277" s="7"/>
      <c r="M277" s="7"/>
    </row>
    <row r="278" spans="4:13" ht="15" thickBot="1">
      <c r="D278" s="9">
        <v>262</v>
      </c>
      <c r="E278" s="231"/>
      <c r="F278" s="233" t="str">
        <f>IFERROR(VLOOKUP(E278,'i. iata codes and coordinates'!$C$3:$J$2960,4,FALSE)," ")</f>
        <v xml:space="preserve"> </v>
      </c>
      <c r="G278" s="231"/>
      <c r="H278" s="233" t="str">
        <f>IFERROR(VLOOKUP(G278,'i. iata codes and coordinates'!$C$3:$J$2960,4,FALSE)," ")</f>
        <v xml:space="preserve"> </v>
      </c>
      <c r="I278" s="232" t="s">
        <v>369</v>
      </c>
      <c r="J278" s="7"/>
      <c r="K278" s="33" t="e">
        <f>IF(AND(E278&lt;&gt;"-",G278&lt;&gt;"-"),ACOS(SIN(IF(E278&lt;&gt;"-",VLOOKUP(E278,'i. iata codes and coordinates'!$C$3:$E$2960,2,FALSE),0))*SIN(IF(G278&lt;&gt;"-",VLOOKUP(G278,'i. iata codes and coordinates'!$C$3:$E$2960,2,FALSE),0))+COS(IF(E278&lt;&gt;"-",VLOOKUP(E278,'i. iata codes and coordinates'!$C$3:$E$2960,2,FALSE),0))*COS(IF(G278&lt;&gt;"-",VLOOKUP(G278,'i. iata codes and coordinates'!$C$3:$E$2960,2,FALSE),0))*COS(IF(G278&lt;&gt;"-",VLOOKUP(G278,'i. iata codes and coordinates'!$C$3:$E$2960,3,FALSE),0)-IF(E278&lt;&gt;"-",VLOOKUP(E278,'i. iata codes and coordinates'!$C$3:$E$2960,3,FALSE),0)))*3959,0)</f>
        <v>#N/A</v>
      </c>
      <c r="L278" s="7"/>
      <c r="M278" s="7"/>
    </row>
    <row r="279" spans="4:13" ht="15" thickBot="1">
      <c r="D279" s="9">
        <v>263</v>
      </c>
      <c r="E279" s="231"/>
      <c r="F279" s="233" t="str">
        <f>IFERROR(VLOOKUP(E279,'i. iata codes and coordinates'!$C$3:$J$2960,4,FALSE)," ")</f>
        <v xml:space="preserve"> </v>
      </c>
      <c r="G279" s="231"/>
      <c r="H279" s="233" t="str">
        <f>IFERROR(VLOOKUP(G279,'i. iata codes and coordinates'!$C$3:$J$2960,4,FALSE)," ")</f>
        <v xml:space="preserve"> </v>
      </c>
      <c r="I279" s="232" t="s">
        <v>369</v>
      </c>
      <c r="J279" s="7"/>
      <c r="K279" s="33" t="e">
        <f>IF(AND(E279&lt;&gt;"-",G279&lt;&gt;"-"),ACOS(SIN(IF(E279&lt;&gt;"-",VLOOKUP(E279,'i. iata codes and coordinates'!$C$3:$E$2960,2,FALSE),0))*SIN(IF(G279&lt;&gt;"-",VLOOKUP(G279,'i. iata codes and coordinates'!$C$3:$E$2960,2,FALSE),0))+COS(IF(E279&lt;&gt;"-",VLOOKUP(E279,'i. iata codes and coordinates'!$C$3:$E$2960,2,FALSE),0))*COS(IF(G279&lt;&gt;"-",VLOOKUP(G279,'i. iata codes and coordinates'!$C$3:$E$2960,2,FALSE),0))*COS(IF(G279&lt;&gt;"-",VLOOKUP(G279,'i. iata codes and coordinates'!$C$3:$E$2960,3,FALSE),0)-IF(E279&lt;&gt;"-",VLOOKUP(E279,'i. iata codes and coordinates'!$C$3:$E$2960,3,FALSE),0)))*3959,0)</f>
        <v>#N/A</v>
      </c>
      <c r="L279" s="7"/>
      <c r="M279" s="7"/>
    </row>
    <row r="280" spans="4:13" ht="15" thickBot="1">
      <c r="D280" s="9">
        <v>264</v>
      </c>
      <c r="E280" s="231"/>
      <c r="F280" s="233" t="str">
        <f>IFERROR(VLOOKUP(E280,'i. iata codes and coordinates'!$C$3:$J$2960,4,FALSE)," ")</f>
        <v xml:space="preserve"> </v>
      </c>
      <c r="G280" s="231"/>
      <c r="H280" s="233" t="str">
        <f>IFERROR(VLOOKUP(G280,'i. iata codes and coordinates'!$C$3:$J$2960,4,FALSE)," ")</f>
        <v xml:space="preserve"> </v>
      </c>
      <c r="I280" s="232" t="s">
        <v>369</v>
      </c>
      <c r="J280" s="7"/>
      <c r="K280" s="33" t="e">
        <f>IF(AND(E280&lt;&gt;"-",G280&lt;&gt;"-"),ACOS(SIN(IF(E280&lt;&gt;"-",VLOOKUP(E280,'i. iata codes and coordinates'!$C$3:$E$2960,2,FALSE),0))*SIN(IF(G280&lt;&gt;"-",VLOOKUP(G280,'i. iata codes and coordinates'!$C$3:$E$2960,2,FALSE),0))+COS(IF(E280&lt;&gt;"-",VLOOKUP(E280,'i. iata codes and coordinates'!$C$3:$E$2960,2,FALSE),0))*COS(IF(G280&lt;&gt;"-",VLOOKUP(G280,'i. iata codes and coordinates'!$C$3:$E$2960,2,FALSE),0))*COS(IF(G280&lt;&gt;"-",VLOOKUP(G280,'i. iata codes and coordinates'!$C$3:$E$2960,3,FALSE),0)-IF(E280&lt;&gt;"-",VLOOKUP(E280,'i. iata codes and coordinates'!$C$3:$E$2960,3,FALSE),0)))*3959,0)</f>
        <v>#N/A</v>
      </c>
      <c r="L280" s="7"/>
      <c r="M280" s="7"/>
    </row>
    <row r="281" spans="4:13" ht="15" thickBot="1">
      <c r="D281" s="9">
        <v>265</v>
      </c>
      <c r="E281" s="231"/>
      <c r="F281" s="233" t="str">
        <f>IFERROR(VLOOKUP(E281,'i. iata codes and coordinates'!$C$3:$J$2960,4,FALSE)," ")</f>
        <v xml:space="preserve"> </v>
      </c>
      <c r="G281" s="231"/>
      <c r="H281" s="233" t="str">
        <f>IFERROR(VLOOKUP(G281,'i. iata codes and coordinates'!$C$3:$J$2960,4,FALSE)," ")</f>
        <v xml:space="preserve"> </v>
      </c>
      <c r="I281" s="232" t="s">
        <v>369</v>
      </c>
      <c r="J281" s="7"/>
      <c r="K281" s="33" t="e">
        <f>IF(AND(E281&lt;&gt;"-",G281&lt;&gt;"-"),ACOS(SIN(IF(E281&lt;&gt;"-",VLOOKUP(E281,'i. iata codes and coordinates'!$C$3:$E$2960,2,FALSE),0))*SIN(IF(G281&lt;&gt;"-",VLOOKUP(G281,'i. iata codes and coordinates'!$C$3:$E$2960,2,FALSE),0))+COS(IF(E281&lt;&gt;"-",VLOOKUP(E281,'i. iata codes and coordinates'!$C$3:$E$2960,2,FALSE),0))*COS(IF(G281&lt;&gt;"-",VLOOKUP(G281,'i. iata codes and coordinates'!$C$3:$E$2960,2,FALSE),0))*COS(IF(G281&lt;&gt;"-",VLOOKUP(G281,'i. iata codes and coordinates'!$C$3:$E$2960,3,FALSE),0)-IF(E281&lt;&gt;"-",VLOOKUP(E281,'i. iata codes and coordinates'!$C$3:$E$2960,3,FALSE),0)))*3959,0)</f>
        <v>#N/A</v>
      </c>
      <c r="L281" s="7"/>
      <c r="M281" s="7"/>
    </row>
    <row r="282" spans="4:13" ht="15" thickBot="1">
      <c r="D282" s="9">
        <v>266</v>
      </c>
      <c r="E282" s="231"/>
      <c r="F282" s="233" t="str">
        <f>IFERROR(VLOOKUP(E282,'i. iata codes and coordinates'!$C$3:$J$2960,4,FALSE)," ")</f>
        <v xml:space="preserve"> </v>
      </c>
      <c r="G282" s="231"/>
      <c r="H282" s="233" t="str">
        <f>IFERROR(VLOOKUP(G282,'i. iata codes and coordinates'!$C$3:$J$2960,4,FALSE)," ")</f>
        <v xml:space="preserve"> </v>
      </c>
      <c r="I282" s="232" t="s">
        <v>369</v>
      </c>
      <c r="J282" s="7"/>
      <c r="K282" s="33" t="e">
        <f>IF(AND(E282&lt;&gt;"-",G282&lt;&gt;"-"),ACOS(SIN(IF(E282&lt;&gt;"-",VLOOKUP(E282,'i. iata codes and coordinates'!$C$3:$E$2960,2,FALSE),0))*SIN(IF(G282&lt;&gt;"-",VLOOKUP(G282,'i. iata codes and coordinates'!$C$3:$E$2960,2,FALSE),0))+COS(IF(E282&lt;&gt;"-",VLOOKUP(E282,'i. iata codes and coordinates'!$C$3:$E$2960,2,FALSE),0))*COS(IF(G282&lt;&gt;"-",VLOOKUP(G282,'i. iata codes and coordinates'!$C$3:$E$2960,2,FALSE),0))*COS(IF(G282&lt;&gt;"-",VLOOKUP(G282,'i. iata codes and coordinates'!$C$3:$E$2960,3,FALSE),0)-IF(E282&lt;&gt;"-",VLOOKUP(E282,'i. iata codes and coordinates'!$C$3:$E$2960,3,FALSE),0)))*3959,0)</f>
        <v>#N/A</v>
      </c>
      <c r="L282" s="7"/>
      <c r="M282" s="7"/>
    </row>
    <row r="283" spans="4:13" ht="15" thickBot="1">
      <c r="D283" s="9">
        <v>267</v>
      </c>
      <c r="E283" s="231"/>
      <c r="F283" s="233" t="str">
        <f>IFERROR(VLOOKUP(E283,'i. iata codes and coordinates'!$C$3:$J$2960,4,FALSE)," ")</f>
        <v xml:space="preserve"> </v>
      </c>
      <c r="G283" s="231"/>
      <c r="H283" s="233" t="str">
        <f>IFERROR(VLOOKUP(G283,'i. iata codes and coordinates'!$C$3:$J$2960,4,FALSE)," ")</f>
        <v xml:space="preserve"> </v>
      </c>
      <c r="I283" s="232" t="s">
        <v>369</v>
      </c>
      <c r="J283" s="7"/>
      <c r="K283" s="33" t="e">
        <f>IF(AND(E283&lt;&gt;"-",G283&lt;&gt;"-"),ACOS(SIN(IF(E283&lt;&gt;"-",VLOOKUP(E283,'i. iata codes and coordinates'!$C$3:$E$2960,2,FALSE),0))*SIN(IF(G283&lt;&gt;"-",VLOOKUP(G283,'i. iata codes and coordinates'!$C$3:$E$2960,2,FALSE),0))+COS(IF(E283&lt;&gt;"-",VLOOKUP(E283,'i. iata codes and coordinates'!$C$3:$E$2960,2,FALSE),0))*COS(IF(G283&lt;&gt;"-",VLOOKUP(G283,'i. iata codes and coordinates'!$C$3:$E$2960,2,FALSE),0))*COS(IF(G283&lt;&gt;"-",VLOOKUP(G283,'i. iata codes and coordinates'!$C$3:$E$2960,3,FALSE),0)-IF(E283&lt;&gt;"-",VLOOKUP(E283,'i. iata codes and coordinates'!$C$3:$E$2960,3,FALSE),0)))*3959,0)</f>
        <v>#N/A</v>
      </c>
      <c r="L283" s="7"/>
      <c r="M283" s="7"/>
    </row>
    <row r="284" spans="4:13" ht="15" thickBot="1">
      <c r="D284" s="9">
        <v>268</v>
      </c>
      <c r="E284" s="231"/>
      <c r="F284" s="233" t="str">
        <f>IFERROR(VLOOKUP(E284,'i. iata codes and coordinates'!$C$3:$J$2960,4,FALSE)," ")</f>
        <v xml:space="preserve"> </v>
      </c>
      <c r="G284" s="231"/>
      <c r="H284" s="233" t="str">
        <f>IFERROR(VLOOKUP(G284,'i. iata codes and coordinates'!$C$3:$J$2960,4,FALSE)," ")</f>
        <v xml:space="preserve"> </v>
      </c>
      <c r="I284" s="232" t="s">
        <v>369</v>
      </c>
      <c r="J284" s="7"/>
      <c r="K284" s="33" t="e">
        <f>IF(AND(E284&lt;&gt;"-",G284&lt;&gt;"-"),ACOS(SIN(IF(E284&lt;&gt;"-",VLOOKUP(E284,'i. iata codes and coordinates'!$C$3:$E$2960,2,FALSE),0))*SIN(IF(G284&lt;&gt;"-",VLOOKUP(G284,'i. iata codes and coordinates'!$C$3:$E$2960,2,FALSE),0))+COS(IF(E284&lt;&gt;"-",VLOOKUP(E284,'i. iata codes and coordinates'!$C$3:$E$2960,2,FALSE),0))*COS(IF(G284&lt;&gt;"-",VLOOKUP(G284,'i. iata codes and coordinates'!$C$3:$E$2960,2,FALSE),0))*COS(IF(G284&lt;&gt;"-",VLOOKUP(G284,'i. iata codes and coordinates'!$C$3:$E$2960,3,FALSE),0)-IF(E284&lt;&gt;"-",VLOOKUP(E284,'i. iata codes and coordinates'!$C$3:$E$2960,3,FALSE),0)))*3959,0)</f>
        <v>#N/A</v>
      </c>
      <c r="L284" s="7"/>
      <c r="M284" s="7"/>
    </row>
    <row r="285" spans="4:13" ht="15" thickBot="1">
      <c r="D285" s="9">
        <v>269</v>
      </c>
      <c r="E285" s="231"/>
      <c r="F285" s="233" t="str">
        <f>IFERROR(VLOOKUP(E285,'i. iata codes and coordinates'!$C$3:$J$2960,4,FALSE)," ")</f>
        <v xml:space="preserve"> </v>
      </c>
      <c r="G285" s="231"/>
      <c r="H285" s="233" t="str">
        <f>IFERROR(VLOOKUP(G285,'i. iata codes and coordinates'!$C$3:$J$2960,4,FALSE)," ")</f>
        <v xml:space="preserve"> </v>
      </c>
      <c r="I285" s="232" t="s">
        <v>369</v>
      </c>
      <c r="J285" s="7"/>
      <c r="K285" s="33" t="e">
        <f>IF(AND(E285&lt;&gt;"-",G285&lt;&gt;"-"),ACOS(SIN(IF(E285&lt;&gt;"-",VLOOKUP(E285,'i. iata codes and coordinates'!$C$3:$E$2960,2,FALSE),0))*SIN(IF(G285&lt;&gt;"-",VLOOKUP(G285,'i. iata codes and coordinates'!$C$3:$E$2960,2,FALSE),0))+COS(IF(E285&lt;&gt;"-",VLOOKUP(E285,'i. iata codes and coordinates'!$C$3:$E$2960,2,FALSE),0))*COS(IF(G285&lt;&gt;"-",VLOOKUP(G285,'i. iata codes and coordinates'!$C$3:$E$2960,2,FALSE),0))*COS(IF(G285&lt;&gt;"-",VLOOKUP(G285,'i. iata codes and coordinates'!$C$3:$E$2960,3,FALSE),0)-IF(E285&lt;&gt;"-",VLOOKUP(E285,'i. iata codes and coordinates'!$C$3:$E$2960,3,FALSE),0)))*3959,0)</f>
        <v>#N/A</v>
      </c>
      <c r="L285" s="7"/>
      <c r="M285" s="7"/>
    </row>
    <row r="286" spans="4:13" ht="15" thickBot="1">
      <c r="D286" s="9">
        <v>270</v>
      </c>
      <c r="E286" s="231"/>
      <c r="F286" s="233" t="str">
        <f>IFERROR(VLOOKUP(E286,'i. iata codes and coordinates'!$C$3:$J$2960,4,FALSE)," ")</f>
        <v xml:space="preserve"> </v>
      </c>
      <c r="G286" s="231"/>
      <c r="H286" s="233" t="str">
        <f>IFERROR(VLOOKUP(G286,'i. iata codes and coordinates'!$C$3:$J$2960,4,FALSE)," ")</f>
        <v xml:space="preserve"> </v>
      </c>
      <c r="I286" s="232" t="s">
        <v>369</v>
      </c>
      <c r="J286" s="7"/>
      <c r="K286" s="33" t="e">
        <f>IF(AND(E286&lt;&gt;"-",G286&lt;&gt;"-"),ACOS(SIN(IF(E286&lt;&gt;"-",VLOOKUP(E286,'i. iata codes and coordinates'!$C$3:$E$2960,2,FALSE),0))*SIN(IF(G286&lt;&gt;"-",VLOOKUP(G286,'i. iata codes and coordinates'!$C$3:$E$2960,2,FALSE),0))+COS(IF(E286&lt;&gt;"-",VLOOKUP(E286,'i. iata codes and coordinates'!$C$3:$E$2960,2,FALSE),0))*COS(IF(G286&lt;&gt;"-",VLOOKUP(G286,'i. iata codes and coordinates'!$C$3:$E$2960,2,FALSE),0))*COS(IF(G286&lt;&gt;"-",VLOOKUP(G286,'i. iata codes and coordinates'!$C$3:$E$2960,3,FALSE),0)-IF(E286&lt;&gt;"-",VLOOKUP(E286,'i. iata codes and coordinates'!$C$3:$E$2960,3,FALSE),0)))*3959,0)</f>
        <v>#N/A</v>
      </c>
      <c r="L286" s="7"/>
      <c r="M286" s="7"/>
    </row>
    <row r="287" spans="4:13" ht="15" thickBot="1">
      <c r="D287" s="9">
        <v>271</v>
      </c>
      <c r="E287" s="231"/>
      <c r="F287" s="233" t="str">
        <f>IFERROR(VLOOKUP(E287,'i. iata codes and coordinates'!$C$3:$J$2960,4,FALSE)," ")</f>
        <v xml:space="preserve"> </v>
      </c>
      <c r="G287" s="231"/>
      <c r="H287" s="233" t="str">
        <f>IFERROR(VLOOKUP(G287,'i. iata codes and coordinates'!$C$3:$J$2960,4,FALSE)," ")</f>
        <v xml:space="preserve"> </v>
      </c>
      <c r="I287" s="232" t="s">
        <v>369</v>
      </c>
      <c r="J287" s="7"/>
      <c r="K287" s="33" t="e">
        <f>IF(AND(E287&lt;&gt;"-",G287&lt;&gt;"-"),ACOS(SIN(IF(E287&lt;&gt;"-",VLOOKUP(E287,'i. iata codes and coordinates'!$C$3:$E$2960,2,FALSE),0))*SIN(IF(G287&lt;&gt;"-",VLOOKUP(G287,'i. iata codes and coordinates'!$C$3:$E$2960,2,FALSE),0))+COS(IF(E287&lt;&gt;"-",VLOOKUP(E287,'i. iata codes and coordinates'!$C$3:$E$2960,2,FALSE),0))*COS(IF(G287&lt;&gt;"-",VLOOKUP(G287,'i. iata codes and coordinates'!$C$3:$E$2960,2,FALSE),0))*COS(IF(G287&lt;&gt;"-",VLOOKUP(G287,'i. iata codes and coordinates'!$C$3:$E$2960,3,FALSE),0)-IF(E287&lt;&gt;"-",VLOOKUP(E287,'i. iata codes and coordinates'!$C$3:$E$2960,3,FALSE),0)))*3959,0)</f>
        <v>#N/A</v>
      </c>
      <c r="L287" s="7"/>
      <c r="M287" s="7"/>
    </row>
    <row r="288" spans="4:13" ht="15" thickBot="1">
      <c r="D288" s="9">
        <v>272</v>
      </c>
      <c r="E288" s="231"/>
      <c r="F288" s="233" t="str">
        <f>IFERROR(VLOOKUP(E288,'i. iata codes and coordinates'!$C$3:$J$2960,4,FALSE)," ")</f>
        <v xml:space="preserve"> </v>
      </c>
      <c r="G288" s="231"/>
      <c r="H288" s="233" t="str">
        <f>IFERROR(VLOOKUP(G288,'i. iata codes and coordinates'!$C$3:$J$2960,4,FALSE)," ")</f>
        <v xml:space="preserve"> </v>
      </c>
      <c r="I288" s="232" t="s">
        <v>369</v>
      </c>
      <c r="J288" s="7"/>
      <c r="K288" s="33" t="e">
        <f>IF(AND(E288&lt;&gt;"-",G288&lt;&gt;"-"),ACOS(SIN(IF(E288&lt;&gt;"-",VLOOKUP(E288,'i. iata codes and coordinates'!$C$3:$E$2960,2,FALSE),0))*SIN(IF(G288&lt;&gt;"-",VLOOKUP(G288,'i. iata codes and coordinates'!$C$3:$E$2960,2,FALSE),0))+COS(IF(E288&lt;&gt;"-",VLOOKUP(E288,'i. iata codes and coordinates'!$C$3:$E$2960,2,FALSE),0))*COS(IF(G288&lt;&gt;"-",VLOOKUP(G288,'i. iata codes and coordinates'!$C$3:$E$2960,2,FALSE),0))*COS(IF(G288&lt;&gt;"-",VLOOKUP(G288,'i. iata codes and coordinates'!$C$3:$E$2960,3,FALSE),0)-IF(E288&lt;&gt;"-",VLOOKUP(E288,'i. iata codes and coordinates'!$C$3:$E$2960,3,FALSE),0)))*3959,0)</f>
        <v>#N/A</v>
      </c>
      <c r="L288" s="7"/>
      <c r="M288" s="7"/>
    </row>
    <row r="289" spans="4:13" ht="15" thickBot="1">
      <c r="D289" s="9">
        <v>273</v>
      </c>
      <c r="E289" s="231"/>
      <c r="F289" s="233" t="str">
        <f>IFERROR(VLOOKUP(E289,'i. iata codes and coordinates'!$C$3:$J$2960,4,FALSE)," ")</f>
        <v xml:space="preserve"> </v>
      </c>
      <c r="G289" s="231"/>
      <c r="H289" s="233" t="str">
        <f>IFERROR(VLOOKUP(G289,'i. iata codes and coordinates'!$C$3:$J$2960,4,FALSE)," ")</f>
        <v xml:space="preserve"> </v>
      </c>
      <c r="I289" s="232" t="s">
        <v>369</v>
      </c>
      <c r="J289" s="7"/>
      <c r="K289" s="33" t="e">
        <f>IF(AND(E289&lt;&gt;"-",G289&lt;&gt;"-"),ACOS(SIN(IF(E289&lt;&gt;"-",VLOOKUP(E289,'i. iata codes and coordinates'!$C$3:$E$2960,2,FALSE),0))*SIN(IF(G289&lt;&gt;"-",VLOOKUP(G289,'i. iata codes and coordinates'!$C$3:$E$2960,2,FALSE),0))+COS(IF(E289&lt;&gt;"-",VLOOKUP(E289,'i. iata codes and coordinates'!$C$3:$E$2960,2,FALSE),0))*COS(IF(G289&lt;&gt;"-",VLOOKUP(G289,'i. iata codes and coordinates'!$C$3:$E$2960,2,FALSE),0))*COS(IF(G289&lt;&gt;"-",VLOOKUP(G289,'i. iata codes and coordinates'!$C$3:$E$2960,3,FALSE),0)-IF(E289&lt;&gt;"-",VLOOKUP(E289,'i. iata codes and coordinates'!$C$3:$E$2960,3,FALSE),0)))*3959,0)</f>
        <v>#N/A</v>
      </c>
      <c r="L289" s="7"/>
      <c r="M289" s="7"/>
    </row>
    <row r="290" spans="4:13" ht="15" thickBot="1">
      <c r="D290" s="9">
        <v>274</v>
      </c>
      <c r="E290" s="231"/>
      <c r="F290" s="233" t="str">
        <f>IFERROR(VLOOKUP(E290,'i. iata codes and coordinates'!$C$3:$J$2960,4,FALSE)," ")</f>
        <v xml:space="preserve"> </v>
      </c>
      <c r="G290" s="231"/>
      <c r="H290" s="233" t="str">
        <f>IFERROR(VLOOKUP(G290,'i. iata codes and coordinates'!$C$3:$J$2960,4,FALSE)," ")</f>
        <v xml:space="preserve"> </v>
      </c>
      <c r="I290" s="232" t="s">
        <v>369</v>
      </c>
      <c r="J290" s="7"/>
      <c r="K290" s="33" t="e">
        <f>IF(AND(E290&lt;&gt;"-",G290&lt;&gt;"-"),ACOS(SIN(IF(E290&lt;&gt;"-",VLOOKUP(E290,'i. iata codes and coordinates'!$C$3:$E$2960,2,FALSE),0))*SIN(IF(G290&lt;&gt;"-",VLOOKUP(G290,'i. iata codes and coordinates'!$C$3:$E$2960,2,FALSE),0))+COS(IF(E290&lt;&gt;"-",VLOOKUP(E290,'i. iata codes and coordinates'!$C$3:$E$2960,2,FALSE),0))*COS(IF(G290&lt;&gt;"-",VLOOKUP(G290,'i. iata codes and coordinates'!$C$3:$E$2960,2,FALSE),0))*COS(IF(G290&lt;&gt;"-",VLOOKUP(G290,'i. iata codes and coordinates'!$C$3:$E$2960,3,FALSE),0)-IF(E290&lt;&gt;"-",VLOOKUP(E290,'i. iata codes and coordinates'!$C$3:$E$2960,3,FALSE),0)))*3959,0)</f>
        <v>#N/A</v>
      </c>
      <c r="L290" s="7"/>
      <c r="M290" s="7"/>
    </row>
    <row r="291" spans="4:13" ht="15" thickBot="1">
      <c r="D291" s="9">
        <v>275</v>
      </c>
      <c r="E291" s="231"/>
      <c r="F291" s="233" t="str">
        <f>IFERROR(VLOOKUP(E291,'i. iata codes and coordinates'!$C$3:$J$2960,4,FALSE)," ")</f>
        <v xml:space="preserve"> </v>
      </c>
      <c r="G291" s="231"/>
      <c r="H291" s="233" t="str">
        <f>IFERROR(VLOOKUP(G291,'i. iata codes and coordinates'!$C$3:$J$2960,4,FALSE)," ")</f>
        <v xml:space="preserve"> </v>
      </c>
      <c r="I291" s="232" t="s">
        <v>369</v>
      </c>
      <c r="J291" s="7"/>
      <c r="K291" s="33" t="e">
        <f>IF(AND(E291&lt;&gt;"-",G291&lt;&gt;"-"),ACOS(SIN(IF(E291&lt;&gt;"-",VLOOKUP(E291,'i. iata codes and coordinates'!$C$3:$E$2960,2,FALSE),0))*SIN(IF(G291&lt;&gt;"-",VLOOKUP(G291,'i. iata codes and coordinates'!$C$3:$E$2960,2,FALSE),0))+COS(IF(E291&lt;&gt;"-",VLOOKUP(E291,'i. iata codes and coordinates'!$C$3:$E$2960,2,FALSE),0))*COS(IF(G291&lt;&gt;"-",VLOOKUP(G291,'i. iata codes and coordinates'!$C$3:$E$2960,2,FALSE),0))*COS(IF(G291&lt;&gt;"-",VLOOKUP(G291,'i. iata codes and coordinates'!$C$3:$E$2960,3,FALSE),0)-IF(E291&lt;&gt;"-",VLOOKUP(E291,'i. iata codes and coordinates'!$C$3:$E$2960,3,FALSE),0)))*3959,0)</f>
        <v>#N/A</v>
      </c>
      <c r="L291" s="7"/>
      <c r="M291" s="7"/>
    </row>
    <row r="292" spans="4:13" ht="15" thickBot="1">
      <c r="D292" s="9">
        <v>276</v>
      </c>
      <c r="E292" s="231"/>
      <c r="F292" s="233" t="str">
        <f>IFERROR(VLOOKUP(E292,'i. iata codes and coordinates'!$C$3:$J$2960,4,FALSE)," ")</f>
        <v xml:space="preserve"> </v>
      </c>
      <c r="G292" s="231"/>
      <c r="H292" s="233" t="str">
        <f>IFERROR(VLOOKUP(G292,'i. iata codes and coordinates'!$C$3:$J$2960,4,FALSE)," ")</f>
        <v xml:space="preserve"> </v>
      </c>
      <c r="I292" s="232" t="s">
        <v>369</v>
      </c>
      <c r="J292" s="7"/>
      <c r="K292" s="33" t="e">
        <f>IF(AND(E292&lt;&gt;"-",G292&lt;&gt;"-"),ACOS(SIN(IF(E292&lt;&gt;"-",VLOOKUP(E292,'i. iata codes and coordinates'!$C$3:$E$2960,2,FALSE),0))*SIN(IF(G292&lt;&gt;"-",VLOOKUP(G292,'i. iata codes and coordinates'!$C$3:$E$2960,2,FALSE),0))+COS(IF(E292&lt;&gt;"-",VLOOKUP(E292,'i. iata codes and coordinates'!$C$3:$E$2960,2,FALSE),0))*COS(IF(G292&lt;&gt;"-",VLOOKUP(G292,'i. iata codes and coordinates'!$C$3:$E$2960,2,FALSE),0))*COS(IF(G292&lt;&gt;"-",VLOOKUP(G292,'i. iata codes and coordinates'!$C$3:$E$2960,3,FALSE),0)-IF(E292&lt;&gt;"-",VLOOKUP(E292,'i. iata codes and coordinates'!$C$3:$E$2960,3,FALSE),0)))*3959,0)</f>
        <v>#N/A</v>
      </c>
      <c r="L292" s="7"/>
      <c r="M292" s="7"/>
    </row>
    <row r="293" spans="4:13" ht="15" thickBot="1">
      <c r="D293" s="9">
        <v>277</v>
      </c>
      <c r="E293" s="231"/>
      <c r="F293" s="233" t="str">
        <f>IFERROR(VLOOKUP(E293,'i. iata codes and coordinates'!$C$3:$J$2960,4,FALSE)," ")</f>
        <v xml:space="preserve"> </v>
      </c>
      <c r="G293" s="231"/>
      <c r="H293" s="233" t="str">
        <f>IFERROR(VLOOKUP(G293,'i. iata codes and coordinates'!$C$3:$J$2960,4,FALSE)," ")</f>
        <v xml:space="preserve"> </v>
      </c>
      <c r="I293" s="232" t="s">
        <v>369</v>
      </c>
      <c r="J293" s="7"/>
      <c r="K293" s="33" t="e">
        <f>IF(AND(E293&lt;&gt;"-",G293&lt;&gt;"-"),ACOS(SIN(IF(E293&lt;&gt;"-",VLOOKUP(E293,'i. iata codes and coordinates'!$C$3:$E$2960,2,FALSE),0))*SIN(IF(G293&lt;&gt;"-",VLOOKUP(G293,'i. iata codes and coordinates'!$C$3:$E$2960,2,FALSE),0))+COS(IF(E293&lt;&gt;"-",VLOOKUP(E293,'i. iata codes and coordinates'!$C$3:$E$2960,2,FALSE),0))*COS(IF(G293&lt;&gt;"-",VLOOKUP(G293,'i. iata codes and coordinates'!$C$3:$E$2960,2,FALSE),0))*COS(IF(G293&lt;&gt;"-",VLOOKUP(G293,'i. iata codes and coordinates'!$C$3:$E$2960,3,FALSE),0)-IF(E293&lt;&gt;"-",VLOOKUP(E293,'i. iata codes and coordinates'!$C$3:$E$2960,3,FALSE),0)))*3959,0)</f>
        <v>#N/A</v>
      </c>
      <c r="L293" s="7"/>
      <c r="M293" s="7"/>
    </row>
    <row r="294" spans="4:13" ht="15" thickBot="1">
      <c r="D294" s="9">
        <v>278</v>
      </c>
      <c r="E294" s="231"/>
      <c r="F294" s="233" t="str">
        <f>IFERROR(VLOOKUP(E294,'i. iata codes and coordinates'!$C$3:$J$2960,4,FALSE)," ")</f>
        <v xml:space="preserve"> </v>
      </c>
      <c r="G294" s="231"/>
      <c r="H294" s="233" t="str">
        <f>IFERROR(VLOOKUP(G294,'i. iata codes and coordinates'!$C$3:$J$2960,4,FALSE)," ")</f>
        <v xml:space="preserve"> </v>
      </c>
      <c r="I294" s="232" t="s">
        <v>369</v>
      </c>
      <c r="J294" s="7"/>
      <c r="K294" s="33" t="e">
        <f>IF(AND(E294&lt;&gt;"-",G294&lt;&gt;"-"),ACOS(SIN(IF(E294&lt;&gt;"-",VLOOKUP(E294,'i. iata codes and coordinates'!$C$3:$E$2960,2,FALSE),0))*SIN(IF(G294&lt;&gt;"-",VLOOKUP(G294,'i. iata codes and coordinates'!$C$3:$E$2960,2,FALSE),0))+COS(IF(E294&lt;&gt;"-",VLOOKUP(E294,'i. iata codes and coordinates'!$C$3:$E$2960,2,FALSE),0))*COS(IF(G294&lt;&gt;"-",VLOOKUP(G294,'i. iata codes and coordinates'!$C$3:$E$2960,2,FALSE),0))*COS(IF(G294&lt;&gt;"-",VLOOKUP(G294,'i. iata codes and coordinates'!$C$3:$E$2960,3,FALSE),0)-IF(E294&lt;&gt;"-",VLOOKUP(E294,'i. iata codes and coordinates'!$C$3:$E$2960,3,FALSE),0)))*3959,0)</f>
        <v>#N/A</v>
      </c>
      <c r="L294" s="7"/>
      <c r="M294" s="7"/>
    </row>
    <row r="295" spans="4:13" ht="15" thickBot="1">
      <c r="D295" s="9">
        <v>279</v>
      </c>
      <c r="E295" s="231"/>
      <c r="F295" s="233" t="str">
        <f>IFERROR(VLOOKUP(E295,'i. iata codes and coordinates'!$C$3:$J$2960,4,FALSE)," ")</f>
        <v xml:space="preserve"> </v>
      </c>
      <c r="G295" s="231"/>
      <c r="H295" s="233" t="str">
        <f>IFERROR(VLOOKUP(G295,'i. iata codes and coordinates'!$C$3:$J$2960,4,FALSE)," ")</f>
        <v xml:space="preserve"> </v>
      </c>
      <c r="I295" s="232" t="s">
        <v>369</v>
      </c>
      <c r="J295" s="7"/>
      <c r="K295" s="33" t="e">
        <f>IF(AND(E295&lt;&gt;"-",G295&lt;&gt;"-"),ACOS(SIN(IF(E295&lt;&gt;"-",VLOOKUP(E295,'i. iata codes and coordinates'!$C$3:$E$2960,2,FALSE),0))*SIN(IF(G295&lt;&gt;"-",VLOOKUP(G295,'i. iata codes and coordinates'!$C$3:$E$2960,2,FALSE),0))+COS(IF(E295&lt;&gt;"-",VLOOKUP(E295,'i. iata codes and coordinates'!$C$3:$E$2960,2,FALSE),0))*COS(IF(G295&lt;&gt;"-",VLOOKUP(G295,'i. iata codes and coordinates'!$C$3:$E$2960,2,FALSE),0))*COS(IF(G295&lt;&gt;"-",VLOOKUP(G295,'i. iata codes and coordinates'!$C$3:$E$2960,3,FALSE),0)-IF(E295&lt;&gt;"-",VLOOKUP(E295,'i. iata codes and coordinates'!$C$3:$E$2960,3,FALSE),0)))*3959,0)</f>
        <v>#N/A</v>
      </c>
      <c r="L295" s="7"/>
      <c r="M295" s="7"/>
    </row>
    <row r="296" spans="4:13" ht="15" thickBot="1">
      <c r="D296" s="9">
        <v>280</v>
      </c>
      <c r="E296" s="231"/>
      <c r="F296" s="233" t="str">
        <f>IFERROR(VLOOKUP(E296,'i. iata codes and coordinates'!$C$3:$J$2960,4,FALSE)," ")</f>
        <v xml:space="preserve"> </v>
      </c>
      <c r="G296" s="231"/>
      <c r="H296" s="233" t="str">
        <f>IFERROR(VLOOKUP(G296,'i. iata codes and coordinates'!$C$3:$J$2960,4,FALSE)," ")</f>
        <v xml:space="preserve"> </v>
      </c>
      <c r="I296" s="232" t="s">
        <v>369</v>
      </c>
      <c r="J296" s="7"/>
      <c r="K296" s="33" t="e">
        <f>IF(AND(E296&lt;&gt;"-",G296&lt;&gt;"-"),ACOS(SIN(IF(E296&lt;&gt;"-",VLOOKUP(E296,'i. iata codes and coordinates'!$C$3:$E$2960,2,FALSE),0))*SIN(IF(G296&lt;&gt;"-",VLOOKUP(G296,'i. iata codes and coordinates'!$C$3:$E$2960,2,FALSE),0))+COS(IF(E296&lt;&gt;"-",VLOOKUP(E296,'i. iata codes and coordinates'!$C$3:$E$2960,2,FALSE),0))*COS(IF(G296&lt;&gt;"-",VLOOKUP(G296,'i. iata codes and coordinates'!$C$3:$E$2960,2,FALSE),0))*COS(IF(G296&lt;&gt;"-",VLOOKUP(G296,'i. iata codes and coordinates'!$C$3:$E$2960,3,FALSE),0)-IF(E296&lt;&gt;"-",VLOOKUP(E296,'i. iata codes and coordinates'!$C$3:$E$2960,3,FALSE),0)))*3959,0)</f>
        <v>#N/A</v>
      </c>
      <c r="L296" s="7"/>
      <c r="M296" s="7"/>
    </row>
    <row r="297" spans="4:13" ht="15" thickBot="1">
      <c r="D297" s="9">
        <v>281</v>
      </c>
      <c r="E297" s="231"/>
      <c r="F297" s="233" t="str">
        <f>IFERROR(VLOOKUP(E297,'i. iata codes and coordinates'!$C$3:$J$2960,4,FALSE)," ")</f>
        <v xml:space="preserve"> </v>
      </c>
      <c r="G297" s="231"/>
      <c r="H297" s="233" t="str">
        <f>IFERROR(VLOOKUP(G297,'i. iata codes and coordinates'!$C$3:$J$2960,4,FALSE)," ")</f>
        <v xml:space="preserve"> </v>
      </c>
      <c r="I297" s="232" t="s">
        <v>369</v>
      </c>
      <c r="J297" s="7"/>
      <c r="K297" s="33" t="e">
        <f>IF(AND(E297&lt;&gt;"-",G297&lt;&gt;"-"),ACOS(SIN(IF(E297&lt;&gt;"-",VLOOKUP(E297,'i. iata codes and coordinates'!$C$3:$E$2960,2,FALSE),0))*SIN(IF(G297&lt;&gt;"-",VLOOKUP(G297,'i. iata codes and coordinates'!$C$3:$E$2960,2,FALSE),0))+COS(IF(E297&lt;&gt;"-",VLOOKUP(E297,'i. iata codes and coordinates'!$C$3:$E$2960,2,FALSE),0))*COS(IF(G297&lt;&gt;"-",VLOOKUP(G297,'i. iata codes and coordinates'!$C$3:$E$2960,2,FALSE),0))*COS(IF(G297&lt;&gt;"-",VLOOKUP(G297,'i. iata codes and coordinates'!$C$3:$E$2960,3,FALSE),0)-IF(E297&lt;&gt;"-",VLOOKUP(E297,'i. iata codes and coordinates'!$C$3:$E$2960,3,FALSE),0)))*3959,0)</f>
        <v>#N/A</v>
      </c>
      <c r="L297" s="7"/>
      <c r="M297" s="7"/>
    </row>
    <row r="298" spans="4:13" ht="15" thickBot="1">
      <c r="D298" s="9">
        <v>282</v>
      </c>
      <c r="E298" s="231"/>
      <c r="F298" s="233" t="str">
        <f>IFERROR(VLOOKUP(E298,'i. iata codes and coordinates'!$C$3:$J$2960,4,FALSE)," ")</f>
        <v xml:space="preserve"> </v>
      </c>
      <c r="G298" s="231"/>
      <c r="H298" s="233" t="str">
        <f>IFERROR(VLOOKUP(G298,'i. iata codes and coordinates'!$C$3:$J$2960,4,FALSE)," ")</f>
        <v xml:space="preserve"> </v>
      </c>
      <c r="I298" s="232" t="s">
        <v>369</v>
      </c>
      <c r="J298" s="7"/>
      <c r="K298" s="33" t="e">
        <f>IF(AND(E298&lt;&gt;"-",G298&lt;&gt;"-"),ACOS(SIN(IF(E298&lt;&gt;"-",VLOOKUP(E298,'i. iata codes and coordinates'!$C$3:$E$2960,2,FALSE),0))*SIN(IF(G298&lt;&gt;"-",VLOOKUP(G298,'i. iata codes and coordinates'!$C$3:$E$2960,2,FALSE),0))+COS(IF(E298&lt;&gt;"-",VLOOKUP(E298,'i. iata codes and coordinates'!$C$3:$E$2960,2,FALSE),0))*COS(IF(G298&lt;&gt;"-",VLOOKUP(G298,'i. iata codes and coordinates'!$C$3:$E$2960,2,FALSE),0))*COS(IF(G298&lt;&gt;"-",VLOOKUP(G298,'i. iata codes and coordinates'!$C$3:$E$2960,3,FALSE),0)-IF(E298&lt;&gt;"-",VLOOKUP(E298,'i. iata codes and coordinates'!$C$3:$E$2960,3,FALSE),0)))*3959,0)</f>
        <v>#N/A</v>
      </c>
      <c r="L298" s="7"/>
      <c r="M298" s="7"/>
    </row>
    <row r="299" spans="4:13" ht="15" thickBot="1">
      <c r="D299" s="9">
        <v>283</v>
      </c>
      <c r="E299" s="231"/>
      <c r="F299" s="233" t="str">
        <f>IFERROR(VLOOKUP(E299,'i. iata codes and coordinates'!$C$3:$J$2960,4,FALSE)," ")</f>
        <v xml:space="preserve"> </v>
      </c>
      <c r="G299" s="231"/>
      <c r="H299" s="233" t="str">
        <f>IFERROR(VLOOKUP(G299,'i. iata codes and coordinates'!$C$3:$J$2960,4,FALSE)," ")</f>
        <v xml:space="preserve"> </v>
      </c>
      <c r="I299" s="232" t="s">
        <v>369</v>
      </c>
      <c r="J299" s="7"/>
      <c r="K299" s="33" t="e">
        <f>IF(AND(E299&lt;&gt;"-",G299&lt;&gt;"-"),ACOS(SIN(IF(E299&lt;&gt;"-",VLOOKUP(E299,'i. iata codes and coordinates'!$C$3:$E$2960,2,FALSE),0))*SIN(IF(G299&lt;&gt;"-",VLOOKUP(G299,'i. iata codes and coordinates'!$C$3:$E$2960,2,FALSE),0))+COS(IF(E299&lt;&gt;"-",VLOOKUP(E299,'i. iata codes and coordinates'!$C$3:$E$2960,2,FALSE),0))*COS(IF(G299&lt;&gt;"-",VLOOKUP(G299,'i. iata codes and coordinates'!$C$3:$E$2960,2,FALSE),0))*COS(IF(G299&lt;&gt;"-",VLOOKUP(G299,'i. iata codes and coordinates'!$C$3:$E$2960,3,FALSE),0)-IF(E299&lt;&gt;"-",VLOOKUP(E299,'i. iata codes and coordinates'!$C$3:$E$2960,3,FALSE),0)))*3959,0)</f>
        <v>#N/A</v>
      </c>
      <c r="L299" s="7"/>
      <c r="M299" s="7"/>
    </row>
    <row r="300" spans="4:13" ht="15" thickBot="1">
      <c r="D300" s="9">
        <v>284</v>
      </c>
      <c r="E300" s="231"/>
      <c r="F300" s="233" t="str">
        <f>IFERROR(VLOOKUP(E300,'i. iata codes and coordinates'!$C$3:$J$2960,4,FALSE)," ")</f>
        <v xml:space="preserve"> </v>
      </c>
      <c r="G300" s="231"/>
      <c r="H300" s="233" t="str">
        <f>IFERROR(VLOOKUP(G300,'i. iata codes and coordinates'!$C$3:$J$2960,4,FALSE)," ")</f>
        <v xml:space="preserve"> </v>
      </c>
      <c r="I300" s="232" t="s">
        <v>369</v>
      </c>
      <c r="J300" s="7"/>
      <c r="K300" s="33" t="e">
        <f>IF(AND(E300&lt;&gt;"-",G300&lt;&gt;"-"),ACOS(SIN(IF(E300&lt;&gt;"-",VLOOKUP(E300,'i. iata codes and coordinates'!$C$3:$E$2960,2,FALSE),0))*SIN(IF(G300&lt;&gt;"-",VLOOKUP(G300,'i. iata codes and coordinates'!$C$3:$E$2960,2,FALSE),0))+COS(IF(E300&lt;&gt;"-",VLOOKUP(E300,'i. iata codes and coordinates'!$C$3:$E$2960,2,FALSE),0))*COS(IF(G300&lt;&gt;"-",VLOOKUP(G300,'i. iata codes and coordinates'!$C$3:$E$2960,2,FALSE),0))*COS(IF(G300&lt;&gt;"-",VLOOKUP(G300,'i. iata codes and coordinates'!$C$3:$E$2960,3,FALSE),0)-IF(E300&lt;&gt;"-",VLOOKUP(E300,'i. iata codes and coordinates'!$C$3:$E$2960,3,FALSE),0)))*3959,0)</f>
        <v>#N/A</v>
      </c>
      <c r="L300" s="7"/>
      <c r="M300" s="7"/>
    </row>
    <row r="301" spans="4:13" ht="15" thickBot="1">
      <c r="D301" s="9">
        <v>285</v>
      </c>
      <c r="E301" s="231"/>
      <c r="F301" s="233" t="str">
        <f>IFERROR(VLOOKUP(E301,'i. iata codes and coordinates'!$C$3:$J$2960,4,FALSE)," ")</f>
        <v xml:space="preserve"> </v>
      </c>
      <c r="G301" s="231"/>
      <c r="H301" s="233" t="str">
        <f>IFERROR(VLOOKUP(G301,'i. iata codes and coordinates'!$C$3:$J$2960,4,FALSE)," ")</f>
        <v xml:space="preserve"> </v>
      </c>
      <c r="I301" s="232" t="s">
        <v>369</v>
      </c>
      <c r="J301" s="7"/>
      <c r="K301" s="33" t="e">
        <f>IF(AND(E301&lt;&gt;"-",G301&lt;&gt;"-"),ACOS(SIN(IF(E301&lt;&gt;"-",VLOOKUP(E301,'i. iata codes and coordinates'!$C$3:$E$2960,2,FALSE),0))*SIN(IF(G301&lt;&gt;"-",VLOOKUP(G301,'i. iata codes and coordinates'!$C$3:$E$2960,2,FALSE),0))+COS(IF(E301&lt;&gt;"-",VLOOKUP(E301,'i. iata codes and coordinates'!$C$3:$E$2960,2,FALSE),0))*COS(IF(G301&lt;&gt;"-",VLOOKUP(G301,'i. iata codes and coordinates'!$C$3:$E$2960,2,FALSE),0))*COS(IF(G301&lt;&gt;"-",VLOOKUP(G301,'i. iata codes and coordinates'!$C$3:$E$2960,3,FALSE),0)-IF(E301&lt;&gt;"-",VLOOKUP(E301,'i. iata codes and coordinates'!$C$3:$E$2960,3,FALSE),0)))*3959,0)</f>
        <v>#N/A</v>
      </c>
      <c r="L301" s="7"/>
      <c r="M301" s="7"/>
    </row>
    <row r="302" spans="4:13" ht="15" thickBot="1">
      <c r="D302" s="9">
        <v>286</v>
      </c>
      <c r="E302" s="231"/>
      <c r="F302" s="233" t="str">
        <f>IFERROR(VLOOKUP(E302,'i. iata codes and coordinates'!$C$3:$J$2960,4,FALSE)," ")</f>
        <v xml:space="preserve"> </v>
      </c>
      <c r="G302" s="231"/>
      <c r="H302" s="233" t="str">
        <f>IFERROR(VLOOKUP(G302,'i. iata codes and coordinates'!$C$3:$J$2960,4,FALSE)," ")</f>
        <v xml:space="preserve"> </v>
      </c>
      <c r="I302" s="232" t="s">
        <v>369</v>
      </c>
      <c r="J302" s="7"/>
      <c r="K302" s="33" t="e">
        <f>IF(AND(E302&lt;&gt;"-",G302&lt;&gt;"-"),ACOS(SIN(IF(E302&lt;&gt;"-",VLOOKUP(E302,'i. iata codes and coordinates'!$C$3:$E$2960,2,FALSE),0))*SIN(IF(G302&lt;&gt;"-",VLOOKUP(G302,'i. iata codes and coordinates'!$C$3:$E$2960,2,FALSE),0))+COS(IF(E302&lt;&gt;"-",VLOOKUP(E302,'i. iata codes and coordinates'!$C$3:$E$2960,2,FALSE),0))*COS(IF(G302&lt;&gt;"-",VLOOKUP(G302,'i. iata codes and coordinates'!$C$3:$E$2960,2,FALSE),0))*COS(IF(G302&lt;&gt;"-",VLOOKUP(G302,'i. iata codes and coordinates'!$C$3:$E$2960,3,FALSE),0)-IF(E302&lt;&gt;"-",VLOOKUP(E302,'i. iata codes and coordinates'!$C$3:$E$2960,3,FALSE),0)))*3959,0)</f>
        <v>#N/A</v>
      </c>
      <c r="L302" s="7"/>
      <c r="M302" s="7"/>
    </row>
    <row r="303" spans="4:13" ht="15" thickBot="1">
      <c r="D303" s="9">
        <v>287</v>
      </c>
      <c r="E303" s="231"/>
      <c r="F303" s="233" t="str">
        <f>IFERROR(VLOOKUP(E303,'i. iata codes and coordinates'!$C$3:$J$2960,4,FALSE)," ")</f>
        <v xml:space="preserve"> </v>
      </c>
      <c r="G303" s="231"/>
      <c r="H303" s="233" t="str">
        <f>IFERROR(VLOOKUP(G303,'i. iata codes and coordinates'!$C$3:$J$2960,4,FALSE)," ")</f>
        <v xml:space="preserve"> </v>
      </c>
      <c r="I303" s="232" t="s">
        <v>369</v>
      </c>
      <c r="J303" s="7"/>
      <c r="K303" s="33" t="e">
        <f>IF(AND(E303&lt;&gt;"-",G303&lt;&gt;"-"),ACOS(SIN(IF(E303&lt;&gt;"-",VLOOKUP(E303,'i. iata codes and coordinates'!$C$3:$E$2960,2,FALSE),0))*SIN(IF(G303&lt;&gt;"-",VLOOKUP(G303,'i. iata codes and coordinates'!$C$3:$E$2960,2,FALSE),0))+COS(IF(E303&lt;&gt;"-",VLOOKUP(E303,'i. iata codes and coordinates'!$C$3:$E$2960,2,FALSE),0))*COS(IF(G303&lt;&gt;"-",VLOOKUP(G303,'i. iata codes and coordinates'!$C$3:$E$2960,2,FALSE),0))*COS(IF(G303&lt;&gt;"-",VLOOKUP(G303,'i. iata codes and coordinates'!$C$3:$E$2960,3,FALSE),0)-IF(E303&lt;&gt;"-",VLOOKUP(E303,'i. iata codes and coordinates'!$C$3:$E$2960,3,FALSE),0)))*3959,0)</f>
        <v>#N/A</v>
      </c>
      <c r="L303" s="7"/>
      <c r="M303" s="7"/>
    </row>
    <row r="304" spans="4:13" ht="15" thickBot="1">
      <c r="D304" s="9">
        <v>288</v>
      </c>
      <c r="E304" s="231"/>
      <c r="F304" s="233" t="str">
        <f>IFERROR(VLOOKUP(E304,'i. iata codes and coordinates'!$C$3:$J$2960,4,FALSE)," ")</f>
        <v xml:space="preserve"> </v>
      </c>
      <c r="G304" s="231"/>
      <c r="H304" s="233" t="str">
        <f>IFERROR(VLOOKUP(G304,'i. iata codes and coordinates'!$C$3:$J$2960,4,FALSE)," ")</f>
        <v xml:space="preserve"> </v>
      </c>
      <c r="I304" s="232" t="s">
        <v>369</v>
      </c>
      <c r="J304" s="7"/>
      <c r="K304" s="33" t="e">
        <f>IF(AND(E304&lt;&gt;"-",G304&lt;&gt;"-"),ACOS(SIN(IF(E304&lt;&gt;"-",VLOOKUP(E304,'i. iata codes and coordinates'!$C$3:$E$2960,2,FALSE),0))*SIN(IF(G304&lt;&gt;"-",VLOOKUP(G304,'i. iata codes and coordinates'!$C$3:$E$2960,2,FALSE),0))+COS(IF(E304&lt;&gt;"-",VLOOKUP(E304,'i. iata codes and coordinates'!$C$3:$E$2960,2,FALSE),0))*COS(IF(G304&lt;&gt;"-",VLOOKUP(G304,'i. iata codes and coordinates'!$C$3:$E$2960,2,FALSE),0))*COS(IF(G304&lt;&gt;"-",VLOOKUP(G304,'i. iata codes and coordinates'!$C$3:$E$2960,3,FALSE),0)-IF(E304&lt;&gt;"-",VLOOKUP(E304,'i. iata codes and coordinates'!$C$3:$E$2960,3,FALSE),0)))*3959,0)</f>
        <v>#N/A</v>
      </c>
      <c r="L304" s="7"/>
      <c r="M304" s="7"/>
    </row>
    <row r="305" spans="4:13" ht="15" thickBot="1">
      <c r="D305" s="9">
        <v>289</v>
      </c>
      <c r="E305" s="231"/>
      <c r="F305" s="233" t="str">
        <f>IFERROR(VLOOKUP(E305,'i. iata codes and coordinates'!$C$3:$J$2960,4,FALSE)," ")</f>
        <v xml:space="preserve"> </v>
      </c>
      <c r="G305" s="231"/>
      <c r="H305" s="233" t="str">
        <f>IFERROR(VLOOKUP(G305,'i. iata codes and coordinates'!$C$3:$J$2960,4,FALSE)," ")</f>
        <v xml:space="preserve"> </v>
      </c>
      <c r="I305" s="232" t="s">
        <v>369</v>
      </c>
      <c r="J305" s="7"/>
      <c r="K305" s="33" t="e">
        <f>IF(AND(E305&lt;&gt;"-",G305&lt;&gt;"-"),ACOS(SIN(IF(E305&lt;&gt;"-",VLOOKUP(E305,'i. iata codes and coordinates'!$C$3:$E$2960,2,FALSE),0))*SIN(IF(G305&lt;&gt;"-",VLOOKUP(G305,'i. iata codes and coordinates'!$C$3:$E$2960,2,FALSE),0))+COS(IF(E305&lt;&gt;"-",VLOOKUP(E305,'i. iata codes and coordinates'!$C$3:$E$2960,2,FALSE),0))*COS(IF(G305&lt;&gt;"-",VLOOKUP(G305,'i. iata codes and coordinates'!$C$3:$E$2960,2,FALSE),0))*COS(IF(G305&lt;&gt;"-",VLOOKUP(G305,'i. iata codes and coordinates'!$C$3:$E$2960,3,FALSE),0)-IF(E305&lt;&gt;"-",VLOOKUP(E305,'i. iata codes and coordinates'!$C$3:$E$2960,3,FALSE),0)))*3959,0)</f>
        <v>#N/A</v>
      </c>
      <c r="L305" s="7"/>
      <c r="M305" s="7"/>
    </row>
    <row r="306" spans="4:13" ht="15" thickBot="1">
      <c r="D306" s="9">
        <v>290</v>
      </c>
      <c r="E306" s="231"/>
      <c r="F306" s="233" t="str">
        <f>IFERROR(VLOOKUP(E306,'i. iata codes and coordinates'!$C$3:$J$2960,4,FALSE)," ")</f>
        <v xml:space="preserve"> </v>
      </c>
      <c r="G306" s="231"/>
      <c r="H306" s="233" t="str">
        <f>IFERROR(VLOOKUP(G306,'i. iata codes and coordinates'!$C$3:$J$2960,4,FALSE)," ")</f>
        <v xml:space="preserve"> </v>
      </c>
      <c r="I306" s="232" t="s">
        <v>369</v>
      </c>
      <c r="J306" s="7"/>
      <c r="K306" s="33" t="e">
        <f>IF(AND(E306&lt;&gt;"-",G306&lt;&gt;"-"),ACOS(SIN(IF(E306&lt;&gt;"-",VLOOKUP(E306,'i. iata codes and coordinates'!$C$3:$E$2960,2,FALSE),0))*SIN(IF(G306&lt;&gt;"-",VLOOKUP(G306,'i. iata codes and coordinates'!$C$3:$E$2960,2,FALSE),0))+COS(IF(E306&lt;&gt;"-",VLOOKUP(E306,'i. iata codes and coordinates'!$C$3:$E$2960,2,FALSE),0))*COS(IF(G306&lt;&gt;"-",VLOOKUP(G306,'i. iata codes and coordinates'!$C$3:$E$2960,2,FALSE),0))*COS(IF(G306&lt;&gt;"-",VLOOKUP(G306,'i. iata codes and coordinates'!$C$3:$E$2960,3,FALSE),0)-IF(E306&lt;&gt;"-",VLOOKUP(E306,'i. iata codes and coordinates'!$C$3:$E$2960,3,FALSE),0)))*3959,0)</f>
        <v>#N/A</v>
      </c>
      <c r="L306" s="7"/>
      <c r="M306" s="7"/>
    </row>
    <row r="307" spans="4:13" ht="15" thickBot="1">
      <c r="D307" s="9">
        <v>291</v>
      </c>
      <c r="E307" s="231"/>
      <c r="F307" s="233" t="str">
        <f>IFERROR(VLOOKUP(E307,'i. iata codes and coordinates'!$C$3:$J$2960,4,FALSE)," ")</f>
        <v xml:space="preserve"> </v>
      </c>
      <c r="G307" s="231"/>
      <c r="H307" s="233" t="str">
        <f>IFERROR(VLOOKUP(G307,'i. iata codes and coordinates'!$C$3:$J$2960,4,FALSE)," ")</f>
        <v xml:space="preserve"> </v>
      </c>
      <c r="I307" s="232" t="s">
        <v>369</v>
      </c>
      <c r="J307" s="7"/>
      <c r="K307" s="33" t="e">
        <f>IF(AND(E307&lt;&gt;"-",G307&lt;&gt;"-"),ACOS(SIN(IF(E307&lt;&gt;"-",VLOOKUP(E307,'i. iata codes and coordinates'!$C$3:$E$2960,2,FALSE),0))*SIN(IF(G307&lt;&gt;"-",VLOOKUP(G307,'i. iata codes and coordinates'!$C$3:$E$2960,2,FALSE),0))+COS(IF(E307&lt;&gt;"-",VLOOKUP(E307,'i. iata codes and coordinates'!$C$3:$E$2960,2,FALSE),0))*COS(IF(G307&lt;&gt;"-",VLOOKUP(G307,'i. iata codes and coordinates'!$C$3:$E$2960,2,FALSE),0))*COS(IF(G307&lt;&gt;"-",VLOOKUP(G307,'i. iata codes and coordinates'!$C$3:$E$2960,3,FALSE),0)-IF(E307&lt;&gt;"-",VLOOKUP(E307,'i. iata codes and coordinates'!$C$3:$E$2960,3,FALSE),0)))*3959,0)</f>
        <v>#N/A</v>
      </c>
      <c r="L307" s="7"/>
      <c r="M307" s="7"/>
    </row>
    <row r="308" spans="4:13" ht="15" thickBot="1">
      <c r="D308" s="9">
        <v>292</v>
      </c>
      <c r="E308" s="231"/>
      <c r="F308" s="233" t="str">
        <f>IFERROR(VLOOKUP(E308,'i. iata codes and coordinates'!$C$3:$J$2960,4,FALSE)," ")</f>
        <v xml:space="preserve"> </v>
      </c>
      <c r="G308" s="231"/>
      <c r="H308" s="233" t="str">
        <f>IFERROR(VLOOKUP(G308,'i. iata codes and coordinates'!$C$3:$J$2960,4,FALSE)," ")</f>
        <v xml:space="preserve"> </v>
      </c>
      <c r="I308" s="232" t="s">
        <v>369</v>
      </c>
      <c r="J308" s="7"/>
      <c r="K308" s="33" t="e">
        <f>IF(AND(E308&lt;&gt;"-",G308&lt;&gt;"-"),ACOS(SIN(IF(E308&lt;&gt;"-",VLOOKUP(E308,'i. iata codes and coordinates'!$C$3:$E$2960,2,FALSE),0))*SIN(IF(G308&lt;&gt;"-",VLOOKUP(G308,'i. iata codes and coordinates'!$C$3:$E$2960,2,FALSE),0))+COS(IF(E308&lt;&gt;"-",VLOOKUP(E308,'i. iata codes and coordinates'!$C$3:$E$2960,2,FALSE),0))*COS(IF(G308&lt;&gt;"-",VLOOKUP(G308,'i. iata codes and coordinates'!$C$3:$E$2960,2,FALSE),0))*COS(IF(G308&lt;&gt;"-",VLOOKUP(G308,'i. iata codes and coordinates'!$C$3:$E$2960,3,FALSE),0)-IF(E308&lt;&gt;"-",VLOOKUP(E308,'i. iata codes and coordinates'!$C$3:$E$2960,3,FALSE),0)))*3959,0)</f>
        <v>#N/A</v>
      </c>
      <c r="L308" s="7"/>
      <c r="M308" s="7"/>
    </row>
    <row r="309" spans="4:13" ht="15" thickBot="1">
      <c r="D309" s="9">
        <v>293</v>
      </c>
      <c r="E309" s="231"/>
      <c r="F309" s="233" t="str">
        <f>IFERROR(VLOOKUP(E309,'i. iata codes and coordinates'!$C$3:$J$2960,4,FALSE)," ")</f>
        <v xml:space="preserve"> </v>
      </c>
      <c r="G309" s="231"/>
      <c r="H309" s="233" t="str">
        <f>IFERROR(VLOOKUP(G309,'i. iata codes and coordinates'!$C$3:$J$2960,4,FALSE)," ")</f>
        <v xml:space="preserve"> </v>
      </c>
      <c r="I309" s="232" t="s">
        <v>369</v>
      </c>
      <c r="J309" s="7"/>
      <c r="K309" s="33" t="e">
        <f>IF(AND(E309&lt;&gt;"-",G309&lt;&gt;"-"),ACOS(SIN(IF(E309&lt;&gt;"-",VLOOKUP(E309,'i. iata codes and coordinates'!$C$3:$E$2960,2,FALSE),0))*SIN(IF(G309&lt;&gt;"-",VLOOKUP(G309,'i. iata codes and coordinates'!$C$3:$E$2960,2,FALSE),0))+COS(IF(E309&lt;&gt;"-",VLOOKUP(E309,'i. iata codes and coordinates'!$C$3:$E$2960,2,FALSE),0))*COS(IF(G309&lt;&gt;"-",VLOOKUP(G309,'i. iata codes and coordinates'!$C$3:$E$2960,2,FALSE),0))*COS(IF(G309&lt;&gt;"-",VLOOKUP(G309,'i. iata codes and coordinates'!$C$3:$E$2960,3,FALSE),0)-IF(E309&lt;&gt;"-",VLOOKUP(E309,'i. iata codes and coordinates'!$C$3:$E$2960,3,FALSE),0)))*3959,0)</f>
        <v>#N/A</v>
      </c>
      <c r="L309" s="7"/>
      <c r="M309" s="7"/>
    </row>
    <row r="310" spans="4:13" ht="15" thickBot="1">
      <c r="D310" s="9">
        <v>294</v>
      </c>
      <c r="E310" s="231"/>
      <c r="F310" s="233" t="str">
        <f>IFERROR(VLOOKUP(E310,'i. iata codes and coordinates'!$C$3:$J$2960,4,FALSE)," ")</f>
        <v xml:space="preserve"> </v>
      </c>
      <c r="G310" s="231"/>
      <c r="H310" s="233" t="str">
        <f>IFERROR(VLOOKUP(G310,'i. iata codes and coordinates'!$C$3:$J$2960,4,FALSE)," ")</f>
        <v xml:space="preserve"> </v>
      </c>
      <c r="I310" s="232" t="s">
        <v>369</v>
      </c>
      <c r="J310" s="7"/>
      <c r="K310" s="33" t="e">
        <f>IF(AND(E310&lt;&gt;"-",G310&lt;&gt;"-"),ACOS(SIN(IF(E310&lt;&gt;"-",VLOOKUP(E310,'i. iata codes and coordinates'!$C$3:$E$2960,2,FALSE),0))*SIN(IF(G310&lt;&gt;"-",VLOOKUP(G310,'i. iata codes and coordinates'!$C$3:$E$2960,2,FALSE),0))+COS(IF(E310&lt;&gt;"-",VLOOKUP(E310,'i. iata codes and coordinates'!$C$3:$E$2960,2,FALSE),0))*COS(IF(G310&lt;&gt;"-",VLOOKUP(G310,'i. iata codes and coordinates'!$C$3:$E$2960,2,FALSE),0))*COS(IF(G310&lt;&gt;"-",VLOOKUP(G310,'i. iata codes and coordinates'!$C$3:$E$2960,3,FALSE),0)-IF(E310&lt;&gt;"-",VLOOKUP(E310,'i. iata codes and coordinates'!$C$3:$E$2960,3,FALSE),0)))*3959,0)</f>
        <v>#N/A</v>
      </c>
      <c r="L310" s="7"/>
      <c r="M310" s="7"/>
    </row>
    <row r="311" spans="4:13" ht="15" thickBot="1">
      <c r="D311" s="9">
        <v>295</v>
      </c>
      <c r="E311" s="231"/>
      <c r="F311" s="233" t="str">
        <f>IFERROR(VLOOKUP(E311,'i. iata codes and coordinates'!$C$3:$J$2960,4,FALSE)," ")</f>
        <v xml:space="preserve"> </v>
      </c>
      <c r="G311" s="231"/>
      <c r="H311" s="233" t="str">
        <f>IFERROR(VLOOKUP(G311,'i. iata codes and coordinates'!$C$3:$J$2960,4,FALSE)," ")</f>
        <v xml:space="preserve"> </v>
      </c>
      <c r="I311" s="232" t="s">
        <v>369</v>
      </c>
      <c r="J311" s="7"/>
      <c r="K311" s="33" t="e">
        <f>IF(AND(E311&lt;&gt;"-",G311&lt;&gt;"-"),ACOS(SIN(IF(E311&lt;&gt;"-",VLOOKUP(E311,'i. iata codes and coordinates'!$C$3:$E$2960,2,FALSE),0))*SIN(IF(G311&lt;&gt;"-",VLOOKUP(G311,'i. iata codes and coordinates'!$C$3:$E$2960,2,FALSE),0))+COS(IF(E311&lt;&gt;"-",VLOOKUP(E311,'i. iata codes and coordinates'!$C$3:$E$2960,2,FALSE),0))*COS(IF(G311&lt;&gt;"-",VLOOKUP(G311,'i. iata codes and coordinates'!$C$3:$E$2960,2,FALSE),0))*COS(IF(G311&lt;&gt;"-",VLOOKUP(G311,'i. iata codes and coordinates'!$C$3:$E$2960,3,FALSE),0)-IF(E311&lt;&gt;"-",VLOOKUP(E311,'i. iata codes and coordinates'!$C$3:$E$2960,3,FALSE),0)))*3959,0)</f>
        <v>#N/A</v>
      </c>
      <c r="L311" s="7"/>
      <c r="M311" s="7"/>
    </row>
    <row r="312" spans="4:13" ht="15" thickBot="1">
      <c r="D312" s="9">
        <v>296</v>
      </c>
      <c r="E312" s="231"/>
      <c r="F312" s="233" t="str">
        <f>IFERROR(VLOOKUP(E312,'i. iata codes and coordinates'!$C$3:$J$2960,4,FALSE)," ")</f>
        <v xml:space="preserve"> </v>
      </c>
      <c r="G312" s="231"/>
      <c r="H312" s="233" t="str">
        <f>IFERROR(VLOOKUP(G312,'i. iata codes and coordinates'!$C$3:$J$2960,4,FALSE)," ")</f>
        <v xml:space="preserve"> </v>
      </c>
      <c r="I312" s="232" t="s">
        <v>369</v>
      </c>
      <c r="J312" s="7"/>
      <c r="K312" s="33" t="e">
        <f>IF(AND(E312&lt;&gt;"-",G312&lt;&gt;"-"),ACOS(SIN(IF(E312&lt;&gt;"-",VLOOKUP(E312,'i. iata codes and coordinates'!$C$3:$E$2960,2,FALSE),0))*SIN(IF(G312&lt;&gt;"-",VLOOKUP(G312,'i. iata codes and coordinates'!$C$3:$E$2960,2,FALSE),0))+COS(IF(E312&lt;&gt;"-",VLOOKUP(E312,'i. iata codes and coordinates'!$C$3:$E$2960,2,FALSE),0))*COS(IF(G312&lt;&gt;"-",VLOOKUP(G312,'i. iata codes and coordinates'!$C$3:$E$2960,2,FALSE),0))*COS(IF(G312&lt;&gt;"-",VLOOKUP(G312,'i. iata codes and coordinates'!$C$3:$E$2960,3,FALSE),0)-IF(E312&lt;&gt;"-",VLOOKUP(E312,'i. iata codes and coordinates'!$C$3:$E$2960,3,FALSE),0)))*3959,0)</f>
        <v>#N/A</v>
      </c>
      <c r="L312" s="7"/>
      <c r="M312" s="7"/>
    </row>
    <row r="313" spans="4:13" ht="15" thickBot="1">
      <c r="D313" s="9">
        <v>297</v>
      </c>
      <c r="E313" s="231"/>
      <c r="F313" s="233" t="str">
        <f>IFERROR(VLOOKUP(E313,'i. iata codes and coordinates'!$C$3:$J$2960,4,FALSE)," ")</f>
        <v xml:space="preserve"> </v>
      </c>
      <c r="G313" s="231"/>
      <c r="H313" s="233" t="str">
        <f>IFERROR(VLOOKUP(G313,'i. iata codes and coordinates'!$C$3:$J$2960,4,FALSE)," ")</f>
        <v xml:space="preserve"> </v>
      </c>
      <c r="I313" s="232" t="s">
        <v>369</v>
      </c>
      <c r="J313" s="7"/>
      <c r="K313" s="33" t="e">
        <f>IF(AND(E313&lt;&gt;"-",G313&lt;&gt;"-"),ACOS(SIN(IF(E313&lt;&gt;"-",VLOOKUP(E313,'i. iata codes and coordinates'!$C$3:$E$2960,2,FALSE),0))*SIN(IF(G313&lt;&gt;"-",VLOOKUP(G313,'i. iata codes and coordinates'!$C$3:$E$2960,2,FALSE),0))+COS(IF(E313&lt;&gt;"-",VLOOKUP(E313,'i. iata codes and coordinates'!$C$3:$E$2960,2,FALSE),0))*COS(IF(G313&lt;&gt;"-",VLOOKUP(G313,'i. iata codes and coordinates'!$C$3:$E$2960,2,FALSE),0))*COS(IF(G313&lt;&gt;"-",VLOOKUP(G313,'i. iata codes and coordinates'!$C$3:$E$2960,3,FALSE),0)-IF(E313&lt;&gt;"-",VLOOKUP(E313,'i. iata codes and coordinates'!$C$3:$E$2960,3,FALSE),0)))*3959,0)</f>
        <v>#N/A</v>
      </c>
      <c r="L313" s="7"/>
      <c r="M313" s="7"/>
    </row>
    <row r="314" spans="4:13" ht="15" thickBot="1">
      <c r="D314" s="9">
        <v>298</v>
      </c>
      <c r="E314" s="231"/>
      <c r="F314" s="233" t="str">
        <f>IFERROR(VLOOKUP(E314,'i. iata codes and coordinates'!$C$3:$J$2960,4,FALSE)," ")</f>
        <v xml:space="preserve"> </v>
      </c>
      <c r="G314" s="231"/>
      <c r="H314" s="233" t="str">
        <f>IFERROR(VLOOKUP(G314,'i. iata codes and coordinates'!$C$3:$J$2960,4,FALSE)," ")</f>
        <v xml:space="preserve"> </v>
      </c>
      <c r="I314" s="232" t="s">
        <v>369</v>
      </c>
      <c r="J314" s="7"/>
      <c r="K314" s="33" t="e">
        <f>IF(AND(E314&lt;&gt;"-",G314&lt;&gt;"-"),ACOS(SIN(IF(E314&lt;&gt;"-",VLOOKUP(E314,'i. iata codes and coordinates'!$C$3:$E$2960,2,FALSE),0))*SIN(IF(G314&lt;&gt;"-",VLOOKUP(G314,'i. iata codes and coordinates'!$C$3:$E$2960,2,FALSE),0))+COS(IF(E314&lt;&gt;"-",VLOOKUP(E314,'i. iata codes and coordinates'!$C$3:$E$2960,2,FALSE),0))*COS(IF(G314&lt;&gt;"-",VLOOKUP(G314,'i. iata codes and coordinates'!$C$3:$E$2960,2,FALSE),0))*COS(IF(G314&lt;&gt;"-",VLOOKUP(G314,'i. iata codes and coordinates'!$C$3:$E$2960,3,FALSE),0)-IF(E314&lt;&gt;"-",VLOOKUP(E314,'i. iata codes and coordinates'!$C$3:$E$2960,3,FALSE),0)))*3959,0)</f>
        <v>#N/A</v>
      </c>
      <c r="L314" s="7"/>
      <c r="M314" s="7"/>
    </row>
    <row r="315" spans="4:13" ht="15" thickBot="1">
      <c r="D315" s="9">
        <v>299</v>
      </c>
      <c r="E315" s="231"/>
      <c r="F315" s="233" t="str">
        <f>IFERROR(VLOOKUP(E315,'i. iata codes and coordinates'!$C$3:$J$2960,4,FALSE)," ")</f>
        <v xml:space="preserve"> </v>
      </c>
      <c r="G315" s="231"/>
      <c r="H315" s="233" t="str">
        <f>IFERROR(VLOOKUP(G315,'i. iata codes and coordinates'!$C$3:$J$2960,4,FALSE)," ")</f>
        <v xml:space="preserve"> </v>
      </c>
      <c r="I315" s="232" t="s">
        <v>369</v>
      </c>
      <c r="J315" s="7"/>
      <c r="K315" s="33" t="e">
        <f>IF(AND(E315&lt;&gt;"-",G315&lt;&gt;"-"),ACOS(SIN(IF(E315&lt;&gt;"-",VLOOKUP(E315,'i. iata codes and coordinates'!$C$3:$E$2960,2,FALSE),0))*SIN(IF(G315&lt;&gt;"-",VLOOKUP(G315,'i. iata codes and coordinates'!$C$3:$E$2960,2,FALSE),0))+COS(IF(E315&lt;&gt;"-",VLOOKUP(E315,'i. iata codes and coordinates'!$C$3:$E$2960,2,FALSE),0))*COS(IF(G315&lt;&gt;"-",VLOOKUP(G315,'i. iata codes and coordinates'!$C$3:$E$2960,2,FALSE),0))*COS(IF(G315&lt;&gt;"-",VLOOKUP(G315,'i. iata codes and coordinates'!$C$3:$E$2960,3,FALSE),0)-IF(E315&lt;&gt;"-",VLOOKUP(E315,'i. iata codes and coordinates'!$C$3:$E$2960,3,FALSE),0)))*3959,0)</f>
        <v>#N/A</v>
      </c>
      <c r="L315" s="7"/>
      <c r="M315" s="7"/>
    </row>
    <row r="316" spans="4:13" ht="15" thickBot="1">
      <c r="D316" s="9">
        <v>300</v>
      </c>
      <c r="E316" s="231"/>
      <c r="F316" s="233" t="str">
        <f>IFERROR(VLOOKUP(E316,'i. iata codes and coordinates'!$C$3:$J$2960,4,FALSE)," ")</f>
        <v xml:space="preserve"> </v>
      </c>
      <c r="G316" s="231"/>
      <c r="H316" s="233" t="str">
        <f>IFERROR(VLOOKUP(G316,'i. iata codes and coordinates'!$C$3:$J$2960,4,FALSE)," ")</f>
        <v xml:space="preserve"> </v>
      </c>
      <c r="I316" s="232" t="s">
        <v>369</v>
      </c>
      <c r="J316" s="7"/>
      <c r="K316" s="33" t="e">
        <f>IF(AND(E316&lt;&gt;"-",G316&lt;&gt;"-"),ACOS(SIN(IF(E316&lt;&gt;"-",VLOOKUP(E316,'i. iata codes and coordinates'!$C$3:$E$2960,2,FALSE),0))*SIN(IF(G316&lt;&gt;"-",VLOOKUP(G316,'i. iata codes and coordinates'!$C$3:$E$2960,2,FALSE),0))+COS(IF(E316&lt;&gt;"-",VLOOKUP(E316,'i. iata codes and coordinates'!$C$3:$E$2960,2,FALSE),0))*COS(IF(G316&lt;&gt;"-",VLOOKUP(G316,'i. iata codes and coordinates'!$C$3:$E$2960,2,FALSE),0))*COS(IF(G316&lt;&gt;"-",VLOOKUP(G316,'i. iata codes and coordinates'!$C$3:$E$2960,3,FALSE),0)-IF(E316&lt;&gt;"-",VLOOKUP(E316,'i. iata codes and coordinates'!$C$3:$E$2960,3,FALSE),0)))*3959,0)</f>
        <v>#N/A</v>
      </c>
      <c r="L316" s="7"/>
      <c r="M316" s="7"/>
    </row>
    <row r="317" spans="4:13" ht="15" thickBot="1">
      <c r="D317" s="9">
        <v>301</v>
      </c>
      <c r="E317" s="231"/>
      <c r="F317" s="233" t="str">
        <f>IFERROR(VLOOKUP(E317,'i. iata codes and coordinates'!$C$3:$J$2960,4,FALSE)," ")</f>
        <v xml:space="preserve"> </v>
      </c>
      <c r="G317" s="231"/>
      <c r="H317" s="233" t="str">
        <f>IFERROR(VLOOKUP(G317,'i. iata codes and coordinates'!$C$3:$J$2960,4,FALSE)," ")</f>
        <v xml:space="preserve"> </v>
      </c>
      <c r="I317" s="232" t="s">
        <v>369</v>
      </c>
      <c r="J317" s="7"/>
      <c r="K317" s="33" t="e">
        <f>IF(AND(E317&lt;&gt;"-",G317&lt;&gt;"-"),ACOS(SIN(IF(E317&lt;&gt;"-",VLOOKUP(E317,'i. iata codes and coordinates'!$C$3:$E$2960,2,FALSE),0))*SIN(IF(G317&lt;&gt;"-",VLOOKUP(G317,'i. iata codes and coordinates'!$C$3:$E$2960,2,FALSE),0))+COS(IF(E317&lt;&gt;"-",VLOOKUP(E317,'i. iata codes and coordinates'!$C$3:$E$2960,2,FALSE),0))*COS(IF(G317&lt;&gt;"-",VLOOKUP(G317,'i. iata codes and coordinates'!$C$3:$E$2960,2,FALSE),0))*COS(IF(G317&lt;&gt;"-",VLOOKUP(G317,'i. iata codes and coordinates'!$C$3:$E$2960,3,FALSE),0)-IF(E317&lt;&gt;"-",VLOOKUP(E317,'i. iata codes and coordinates'!$C$3:$E$2960,3,FALSE),0)))*3959,0)</f>
        <v>#N/A</v>
      </c>
      <c r="L317" s="7"/>
      <c r="M317" s="7"/>
    </row>
    <row r="318" spans="4:13" ht="15" thickBot="1">
      <c r="D318" s="9">
        <v>302</v>
      </c>
      <c r="E318" s="231"/>
      <c r="F318" s="233" t="str">
        <f>IFERROR(VLOOKUP(E318,'i. iata codes and coordinates'!$C$3:$J$2960,4,FALSE)," ")</f>
        <v xml:space="preserve"> </v>
      </c>
      <c r="G318" s="231"/>
      <c r="H318" s="233" t="str">
        <f>IFERROR(VLOOKUP(G318,'i. iata codes and coordinates'!$C$3:$J$2960,4,FALSE)," ")</f>
        <v xml:space="preserve"> </v>
      </c>
      <c r="I318" s="232" t="s">
        <v>369</v>
      </c>
      <c r="J318" s="7"/>
      <c r="K318" s="33" t="e">
        <f>IF(AND(E318&lt;&gt;"-",G318&lt;&gt;"-"),ACOS(SIN(IF(E318&lt;&gt;"-",VLOOKUP(E318,'i. iata codes and coordinates'!$C$3:$E$2960,2,FALSE),0))*SIN(IF(G318&lt;&gt;"-",VLOOKUP(G318,'i. iata codes and coordinates'!$C$3:$E$2960,2,FALSE),0))+COS(IF(E318&lt;&gt;"-",VLOOKUP(E318,'i. iata codes and coordinates'!$C$3:$E$2960,2,FALSE),0))*COS(IF(G318&lt;&gt;"-",VLOOKUP(G318,'i. iata codes and coordinates'!$C$3:$E$2960,2,FALSE),0))*COS(IF(G318&lt;&gt;"-",VLOOKUP(G318,'i. iata codes and coordinates'!$C$3:$E$2960,3,FALSE),0)-IF(E318&lt;&gt;"-",VLOOKUP(E318,'i. iata codes and coordinates'!$C$3:$E$2960,3,FALSE),0)))*3959,0)</f>
        <v>#N/A</v>
      </c>
      <c r="L318" s="7"/>
      <c r="M318" s="7"/>
    </row>
    <row r="319" spans="4:13" ht="15" thickBot="1">
      <c r="D319" s="9">
        <v>303</v>
      </c>
      <c r="E319" s="231"/>
      <c r="F319" s="233" t="str">
        <f>IFERROR(VLOOKUP(E319,'i. iata codes and coordinates'!$C$3:$J$2960,4,FALSE)," ")</f>
        <v xml:space="preserve"> </v>
      </c>
      <c r="G319" s="231"/>
      <c r="H319" s="233" t="str">
        <f>IFERROR(VLOOKUP(G319,'i. iata codes and coordinates'!$C$3:$J$2960,4,FALSE)," ")</f>
        <v xml:space="preserve"> </v>
      </c>
      <c r="I319" s="232" t="s">
        <v>369</v>
      </c>
      <c r="J319" s="7"/>
      <c r="K319" s="33" t="e">
        <f>IF(AND(E319&lt;&gt;"-",G319&lt;&gt;"-"),ACOS(SIN(IF(E319&lt;&gt;"-",VLOOKUP(E319,'i. iata codes and coordinates'!$C$3:$E$2960,2,FALSE),0))*SIN(IF(G319&lt;&gt;"-",VLOOKUP(G319,'i. iata codes and coordinates'!$C$3:$E$2960,2,FALSE),0))+COS(IF(E319&lt;&gt;"-",VLOOKUP(E319,'i. iata codes and coordinates'!$C$3:$E$2960,2,FALSE),0))*COS(IF(G319&lt;&gt;"-",VLOOKUP(G319,'i. iata codes and coordinates'!$C$3:$E$2960,2,FALSE),0))*COS(IF(G319&lt;&gt;"-",VLOOKUP(G319,'i. iata codes and coordinates'!$C$3:$E$2960,3,FALSE),0)-IF(E319&lt;&gt;"-",VLOOKUP(E319,'i. iata codes and coordinates'!$C$3:$E$2960,3,FALSE),0)))*3959,0)</f>
        <v>#N/A</v>
      </c>
      <c r="L319" s="7"/>
      <c r="M319" s="7"/>
    </row>
    <row r="320" spans="4:13" ht="15" thickBot="1">
      <c r="D320" s="9">
        <v>304</v>
      </c>
      <c r="E320" s="231"/>
      <c r="F320" s="233" t="str">
        <f>IFERROR(VLOOKUP(E320,'i. iata codes and coordinates'!$C$3:$J$2960,4,FALSE)," ")</f>
        <v xml:space="preserve"> </v>
      </c>
      <c r="G320" s="231"/>
      <c r="H320" s="233" t="str">
        <f>IFERROR(VLOOKUP(G320,'i. iata codes and coordinates'!$C$3:$J$2960,4,FALSE)," ")</f>
        <v xml:space="preserve"> </v>
      </c>
      <c r="I320" s="232" t="s">
        <v>369</v>
      </c>
      <c r="J320" s="7"/>
      <c r="K320" s="33" t="e">
        <f>IF(AND(E320&lt;&gt;"-",G320&lt;&gt;"-"),ACOS(SIN(IF(E320&lt;&gt;"-",VLOOKUP(E320,'i. iata codes and coordinates'!$C$3:$E$2960,2,FALSE),0))*SIN(IF(G320&lt;&gt;"-",VLOOKUP(G320,'i. iata codes and coordinates'!$C$3:$E$2960,2,FALSE),0))+COS(IF(E320&lt;&gt;"-",VLOOKUP(E320,'i. iata codes and coordinates'!$C$3:$E$2960,2,FALSE),0))*COS(IF(G320&lt;&gt;"-",VLOOKUP(G320,'i. iata codes and coordinates'!$C$3:$E$2960,2,FALSE),0))*COS(IF(G320&lt;&gt;"-",VLOOKUP(G320,'i. iata codes and coordinates'!$C$3:$E$2960,3,FALSE),0)-IF(E320&lt;&gt;"-",VLOOKUP(E320,'i. iata codes and coordinates'!$C$3:$E$2960,3,FALSE),0)))*3959,0)</f>
        <v>#N/A</v>
      </c>
      <c r="L320" s="7"/>
      <c r="M320" s="7"/>
    </row>
    <row r="321" spans="4:13" ht="15" thickBot="1">
      <c r="D321" s="9">
        <v>305</v>
      </c>
      <c r="E321" s="231"/>
      <c r="F321" s="233" t="str">
        <f>IFERROR(VLOOKUP(E321,'i. iata codes and coordinates'!$C$3:$J$2960,4,FALSE)," ")</f>
        <v xml:space="preserve"> </v>
      </c>
      <c r="G321" s="231"/>
      <c r="H321" s="233" t="str">
        <f>IFERROR(VLOOKUP(G321,'i. iata codes and coordinates'!$C$3:$J$2960,4,FALSE)," ")</f>
        <v xml:space="preserve"> </v>
      </c>
      <c r="I321" s="232" t="s">
        <v>369</v>
      </c>
      <c r="J321" s="7"/>
      <c r="K321" s="33" t="e">
        <f>IF(AND(E321&lt;&gt;"-",G321&lt;&gt;"-"),ACOS(SIN(IF(E321&lt;&gt;"-",VLOOKUP(E321,'i. iata codes and coordinates'!$C$3:$E$2960,2,FALSE),0))*SIN(IF(G321&lt;&gt;"-",VLOOKUP(G321,'i. iata codes and coordinates'!$C$3:$E$2960,2,FALSE),0))+COS(IF(E321&lt;&gt;"-",VLOOKUP(E321,'i. iata codes and coordinates'!$C$3:$E$2960,2,FALSE),0))*COS(IF(G321&lt;&gt;"-",VLOOKUP(G321,'i. iata codes and coordinates'!$C$3:$E$2960,2,FALSE),0))*COS(IF(G321&lt;&gt;"-",VLOOKUP(G321,'i. iata codes and coordinates'!$C$3:$E$2960,3,FALSE),0)-IF(E321&lt;&gt;"-",VLOOKUP(E321,'i. iata codes and coordinates'!$C$3:$E$2960,3,FALSE),0)))*3959,0)</f>
        <v>#N/A</v>
      </c>
      <c r="L321" s="7"/>
      <c r="M321" s="7"/>
    </row>
    <row r="322" spans="4:13" ht="15" thickBot="1">
      <c r="D322" s="9">
        <v>306</v>
      </c>
      <c r="E322" s="231"/>
      <c r="F322" s="233" t="str">
        <f>IFERROR(VLOOKUP(E322,'i. iata codes and coordinates'!$C$3:$J$2960,4,FALSE)," ")</f>
        <v xml:space="preserve"> </v>
      </c>
      <c r="G322" s="231"/>
      <c r="H322" s="233" t="str">
        <f>IFERROR(VLOOKUP(G322,'i. iata codes and coordinates'!$C$3:$J$2960,4,FALSE)," ")</f>
        <v xml:space="preserve"> </v>
      </c>
      <c r="I322" s="232" t="s">
        <v>369</v>
      </c>
      <c r="J322" s="7"/>
      <c r="K322" s="33" t="e">
        <f>IF(AND(E322&lt;&gt;"-",G322&lt;&gt;"-"),ACOS(SIN(IF(E322&lt;&gt;"-",VLOOKUP(E322,'i. iata codes and coordinates'!$C$3:$E$2960,2,FALSE),0))*SIN(IF(G322&lt;&gt;"-",VLOOKUP(G322,'i. iata codes and coordinates'!$C$3:$E$2960,2,FALSE),0))+COS(IF(E322&lt;&gt;"-",VLOOKUP(E322,'i. iata codes and coordinates'!$C$3:$E$2960,2,FALSE),0))*COS(IF(G322&lt;&gt;"-",VLOOKUP(G322,'i. iata codes and coordinates'!$C$3:$E$2960,2,FALSE),0))*COS(IF(G322&lt;&gt;"-",VLOOKUP(G322,'i. iata codes and coordinates'!$C$3:$E$2960,3,FALSE),0)-IF(E322&lt;&gt;"-",VLOOKUP(E322,'i. iata codes and coordinates'!$C$3:$E$2960,3,FALSE),0)))*3959,0)</f>
        <v>#N/A</v>
      </c>
      <c r="L322" s="7"/>
      <c r="M322" s="7"/>
    </row>
    <row r="323" spans="4:13" ht="15" thickBot="1">
      <c r="D323" s="9">
        <v>307</v>
      </c>
      <c r="E323" s="231"/>
      <c r="F323" s="233" t="str">
        <f>IFERROR(VLOOKUP(E323,'i. iata codes and coordinates'!$C$3:$J$2960,4,FALSE)," ")</f>
        <v xml:space="preserve"> </v>
      </c>
      <c r="G323" s="231"/>
      <c r="H323" s="233" t="str">
        <f>IFERROR(VLOOKUP(G323,'i. iata codes and coordinates'!$C$3:$J$2960,4,FALSE)," ")</f>
        <v xml:space="preserve"> </v>
      </c>
      <c r="I323" s="232" t="s">
        <v>369</v>
      </c>
      <c r="J323" s="7"/>
      <c r="K323" s="33" t="e">
        <f>IF(AND(E323&lt;&gt;"-",G323&lt;&gt;"-"),ACOS(SIN(IF(E323&lt;&gt;"-",VLOOKUP(E323,'i. iata codes and coordinates'!$C$3:$E$2960,2,FALSE),0))*SIN(IF(G323&lt;&gt;"-",VLOOKUP(G323,'i. iata codes and coordinates'!$C$3:$E$2960,2,FALSE),0))+COS(IF(E323&lt;&gt;"-",VLOOKUP(E323,'i. iata codes and coordinates'!$C$3:$E$2960,2,FALSE),0))*COS(IF(G323&lt;&gt;"-",VLOOKUP(G323,'i. iata codes and coordinates'!$C$3:$E$2960,2,FALSE),0))*COS(IF(G323&lt;&gt;"-",VLOOKUP(G323,'i. iata codes and coordinates'!$C$3:$E$2960,3,FALSE),0)-IF(E323&lt;&gt;"-",VLOOKUP(E323,'i. iata codes and coordinates'!$C$3:$E$2960,3,FALSE),0)))*3959,0)</f>
        <v>#N/A</v>
      </c>
      <c r="L323" s="7"/>
      <c r="M323" s="7"/>
    </row>
    <row r="324" spans="4:13" ht="15" thickBot="1">
      <c r="D324" s="9">
        <v>308</v>
      </c>
      <c r="E324" s="231"/>
      <c r="F324" s="233" t="str">
        <f>IFERROR(VLOOKUP(E324,'i. iata codes and coordinates'!$C$3:$J$2960,4,FALSE)," ")</f>
        <v xml:space="preserve"> </v>
      </c>
      <c r="G324" s="231"/>
      <c r="H324" s="233" t="str">
        <f>IFERROR(VLOOKUP(G324,'i. iata codes and coordinates'!$C$3:$J$2960,4,FALSE)," ")</f>
        <v xml:space="preserve"> </v>
      </c>
      <c r="I324" s="232" t="s">
        <v>369</v>
      </c>
      <c r="J324" s="7"/>
      <c r="K324" s="33" t="e">
        <f>IF(AND(E324&lt;&gt;"-",G324&lt;&gt;"-"),ACOS(SIN(IF(E324&lt;&gt;"-",VLOOKUP(E324,'i. iata codes and coordinates'!$C$3:$E$2960,2,FALSE),0))*SIN(IF(G324&lt;&gt;"-",VLOOKUP(G324,'i. iata codes and coordinates'!$C$3:$E$2960,2,FALSE),0))+COS(IF(E324&lt;&gt;"-",VLOOKUP(E324,'i. iata codes and coordinates'!$C$3:$E$2960,2,FALSE),0))*COS(IF(G324&lt;&gt;"-",VLOOKUP(G324,'i. iata codes and coordinates'!$C$3:$E$2960,2,FALSE),0))*COS(IF(G324&lt;&gt;"-",VLOOKUP(G324,'i. iata codes and coordinates'!$C$3:$E$2960,3,FALSE),0)-IF(E324&lt;&gt;"-",VLOOKUP(E324,'i. iata codes and coordinates'!$C$3:$E$2960,3,FALSE),0)))*3959,0)</f>
        <v>#N/A</v>
      </c>
      <c r="L324" s="7"/>
      <c r="M324" s="7"/>
    </row>
    <row r="325" spans="4:13" ht="15" thickBot="1">
      <c r="D325" s="9">
        <v>309</v>
      </c>
      <c r="E325" s="231"/>
      <c r="F325" s="233" t="str">
        <f>IFERROR(VLOOKUP(E325,'i. iata codes and coordinates'!$C$3:$J$2960,4,FALSE)," ")</f>
        <v xml:space="preserve"> </v>
      </c>
      <c r="G325" s="231"/>
      <c r="H325" s="233" t="str">
        <f>IFERROR(VLOOKUP(G325,'i. iata codes and coordinates'!$C$3:$J$2960,4,FALSE)," ")</f>
        <v xml:space="preserve"> </v>
      </c>
      <c r="I325" s="232" t="s">
        <v>369</v>
      </c>
      <c r="J325" s="7"/>
      <c r="K325" s="33" t="e">
        <f>IF(AND(E325&lt;&gt;"-",G325&lt;&gt;"-"),ACOS(SIN(IF(E325&lt;&gt;"-",VLOOKUP(E325,'i. iata codes and coordinates'!$C$3:$E$2960,2,FALSE),0))*SIN(IF(G325&lt;&gt;"-",VLOOKUP(G325,'i. iata codes and coordinates'!$C$3:$E$2960,2,FALSE),0))+COS(IF(E325&lt;&gt;"-",VLOOKUP(E325,'i. iata codes and coordinates'!$C$3:$E$2960,2,FALSE),0))*COS(IF(G325&lt;&gt;"-",VLOOKUP(G325,'i. iata codes and coordinates'!$C$3:$E$2960,2,FALSE),0))*COS(IF(G325&lt;&gt;"-",VLOOKUP(G325,'i. iata codes and coordinates'!$C$3:$E$2960,3,FALSE),0)-IF(E325&lt;&gt;"-",VLOOKUP(E325,'i. iata codes and coordinates'!$C$3:$E$2960,3,FALSE),0)))*3959,0)</f>
        <v>#N/A</v>
      </c>
      <c r="L325" s="7"/>
      <c r="M325" s="7"/>
    </row>
    <row r="326" spans="4:13" ht="15" thickBot="1">
      <c r="D326" s="9">
        <v>310</v>
      </c>
      <c r="E326" s="231"/>
      <c r="F326" s="233" t="str">
        <f>IFERROR(VLOOKUP(E326,'i. iata codes and coordinates'!$C$3:$J$2960,4,FALSE)," ")</f>
        <v xml:space="preserve"> </v>
      </c>
      <c r="G326" s="231"/>
      <c r="H326" s="233" t="str">
        <f>IFERROR(VLOOKUP(G326,'i. iata codes and coordinates'!$C$3:$J$2960,4,FALSE)," ")</f>
        <v xml:space="preserve"> </v>
      </c>
      <c r="I326" s="232" t="s">
        <v>369</v>
      </c>
      <c r="J326" s="7"/>
      <c r="K326" s="33" t="e">
        <f>IF(AND(E326&lt;&gt;"-",G326&lt;&gt;"-"),ACOS(SIN(IF(E326&lt;&gt;"-",VLOOKUP(E326,'i. iata codes and coordinates'!$C$3:$E$2960,2,FALSE),0))*SIN(IF(G326&lt;&gt;"-",VLOOKUP(G326,'i. iata codes and coordinates'!$C$3:$E$2960,2,FALSE),0))+COS(IF(E326&lt;&gt;"-",VLOOKUP(E326,'i. iata codes and coordinates'!$C$3:$E$2960,2,FALSE),0))*COS(IF(G326&lt;&gt;"-",VLOOKUP(G326,'i. iata codes and coordinates'!$C$3:$E$2960,2,FALSE),0))*COS(IF(G326&lt;&gt;"-",VLOOKUP(G326,'i. iata codes and coordinates'!$C$3:$E$2960,3,FALSE),0)-IF(E326&lt;&gt;"-",VLOOKUP(E326,'i. iata codes and coordinates'!$C$3:$E$2960,3,FALSE),0)))*3959,0)</f>
        <v>#N/A</v>
      </c>
      <c r="L326" s="7"/>
      <c r="M326" s="7"/>
    </row>
    <row r="327" spans="4:13" ht="15" thickBot="1">
      <c r="D327" s="9">
        <v>311</v>
      </c>
      <c r="E327" s="231"/>
      <c r="F327" s="233" t="str">
        <f>IFERROR(VLOOKUP(E327,'i. iata codes and coordinates'!$C$3:$J$2960,4,FALSE)," ")</f>
        <v xml:space="preserve"> </v>
      </c>
      <c r="G327" s="231"/>
      <c r="H327" s="233" t="str">
        <f>IFERROR(VLOOKUP(G327,'i. iata codes and coordinates'!$C$3:$J$2960,4,FALSE)," ")</f>
        <v xml:space="preserve"> </v>
      </c>
      <c r="I327" s="232" t="s">
        <v>369</v>
      </c>
      <c r="J327" s="7"/>
      <c r="K327" s="33" t="e">
        <f>IF(AND(E327&lt;&gt;"-",G327&lt;&gt;"-"),ACOS(SIN(IF(E327&lt;&gt;"-",VLOOKUP(E327,'i. iata codes and coordinates'!$C$3:$E$2960,2,FALSE),0))*SIN(IF(G327&lt;&gt;"-",VLOOKUP(G327,'i. iata codes and coordinates'!$C$3:$E$2960,2,FALSE),0))+COS(IF(E327&lt;&gt;"-",VLOOKUP(E327,'i. iata codes and coordinates'!$C$3:$E$2960,2,FALSE),0))*COS(IF(G327&lt;&gt;"-",VLOOKUP(G327,'i. iata codes and coordinates'!$C$3:$E$2960,2,FALSE),0))*COS(IF(G327&lt;&gt;"-",VLOOKUP(G327,'i. iata codes and coordinates'!$C$3:$E$2960,3,FALSE),0)-IF(E327&lt;&gt;"-",VLOOKUP(E327,'i. iata codes and coordinates'!$C$3:$E$2960,3,FALSE),0)))*3959,0)</f>
        <v>#N/A</v>
      </c>
      <c r="L327" s="7"/>
      <c r="M327" s="7"/>
    </row>
    <row r="328" spans="4:13" ht="15" thickBot="1">
      <c r="D328" s="9">
        <v>312</v>
      </c>
      <c r="E328" s="231"/>
      <c r="F328" s="233" t="str">
        <f>IFERROR(VLOOKUP(E328,'i. iata codes and coordinates'!$C$3:$J$2960,4,FALSE)," ")</f>
        <v xml:space="preserve"> </v>
      </c>
      <c r="G328" s="231"/>
      <c r="H328" s="233" t="str">
        <f>IFERROR(VLOOKUP(G328,'i. iata codes and coordinates'!$C$3:$J$2960,4,FALSE)," ")</f>
        <v xml:space="preserve"> </v>
      </c>
      <c r="I328" s="232" t="s">
        <v>369</v>
      </c>
      <c r="J328" s="7"/>
      <c r="K328" s="33" t="e">
        <f>IF(AND(E328&lt;&gt;"-",G328&lt;&gt;"-"),ACOS(SIN(IF(E328&lt;&gt;"-",VLOOKUP(E328,'i. iata codes and coordinates'!$C$3:$E$2960,2,FALSE),0))*SIN(IF(G328&lt;&gt;"-",VLOOKUP(G328,'i. iata codes and coordinates'!$C$3:$E$2960,2,FALSE),0))+COS(IF(E328&lt;&gt;"-",VLOOKUP(E328,'i. iata codes and coordinates'!$C$3:$E$2960,2,FALSE),0))*COS(IF(G328&lt;&gt;"-",VLOOKUP(G328,'i. iata codes and coordinates'!$C$3:$E$2960,2,FALSE),0))*COS(IF(G328&lt;&gt;"-",VLOOKUP(G328,'i. iata codes and coordinates'!$C$3:$E$2960,3,FALSE),0)-IF(E328&lt;&gt;"-",VLOOKUP(E328,'i. iata codes and coordinates'!$C$3:$E$2960,3,FALSE),0)))*3959,0)</f>
        <v>#N/A</v>
      </c>
      <c r="L328" s="7"/>
      <c r="M328" s="7"/>
    </row>
    <row r="329" spans="4:13" ht="15" thickBot="1">
      <c r="D329" s="9">
        <v>313</v>
      </c>
      <c r="E329" s="231"/>
      <c r="F329" s="233" t="str">
        <f>IFERROR(VLOOKUP(E329,'i. iata codes and coordinates'!$C$3:$J$2960,4,FALSE)," ")</f>
        <v xml:space="preserve"> </v>
      </c>
      <c r="G329" s="231"/>
      <c r="H329" s="233" t="str">
        <f>IFERROR(VLOOKUP(G329,'i. iata codes and coordinates'!$C$3:$J$2960,4,FALSE)," ")</f>
        <v xml:space="preserve"> </v>
      </c>
      <c r="I329" s="232" t="s">
        <v>369</v>
      </c>
      <c r="J329" s="7"/>
      <c r="K329" s="33" t="e">
        <f>IF(AND(E329&lt;&gt;"-",G329&lt;&gt;"-"),ACOS(SIN(IF(E329&lt;&gt;"-",VLOOKUP(E329,'i. iata codes and coordinates'!$C$3:$E$2960,2,FALSE),0))*SIN(IF(G329&lt;&gt;"-",VLOOKUP(G329,'i. iata codes and coordinates'!$C$3:$E$2960,2,FALSE),0))+COS(IF(E329&lt;&gt;"-",VLOOKUP(E329,'i. iata codes and coordinates'!$C$3:$E$2960,2,FALSE),0))*COS(IF(G329&lt;&gt;"-",VLOOKUP(G329,'i. iata codes and coordinates'!$C$3:$E$2960,2,FALSE),0))*COS(IF(G329&lt;&gt;"-",VLOOKUP(G329,'i. iata codes and coordinates'!$C$3:$E$2960,3,FALSE),0)-IF(E329&lt;&gt;"-",VLOOKUP(E329,'i. iata codes and coordinates'!$C$3:$E$2960,3,FALSE),0)))*3959,0)</f>
        <v>#N/A</v>
      </c>
      <c r="L329" s="7"/>
      <c r="M329" s="7"/>
    </row>
    <row r="330" spans="4:13" ht="15" thickBot="1">
      <c r="D330" s="9">
        <v>314</v>
      </c>
      <c r="E330" s="231"/>
      <c r="F330" s="233" t="str">
        <f>IFERROR(VLOOKUP(E330,'i. iata codes and coordinates'!$C$3:$J$2960,4,FALSE)," ")</f>
        <v xml:space="preserve"> </v>
      </c>
      <c r="G330" s="231"/>
      <c r="H330" s="233" t="str">
        <f>IFERROR(VLOOKUP(G330,'i. iata codes and coordinates'!$C$3:$J$2960,4,FALSE)," ")</f>
        <v xml:space="preserve"> </v>
      </c>
      <c r="I330" s="232" t="s">
        <v>369</v>
      </c>
      <c r="J330" s="7"/>
      <c r="K330" s="33" t="e">
        <f>IF(AND(E330&lt;&gt;"-",G330&lt;&gt;"-"),ACOS(SIN(IF(E330&lt;&gt;"-",VLOOKUP(E330,'i. iata codes and coordinates'!$C$3:$E$2960,2,FALSE),0))*SIN(IF(G330&lt;&gt;"-",VLOOKUP(G330,'i. iata codes and coordinates'!$C$3:$E$2960,2,FALSE),0))+COS(IF(E330&lt;&gt;"-",VLOOKUP(E330,'i. iata codes and coordinates'!$C$3:$E$2960,2,FALSE),0))*COS(IF(G330&lt;&gt;"-",VLOOKUP(G330,'i. iata codes and coordinates'!$C$3:$E$2960,2,FALSE),0))*COS(IF(G330&lt;&gt;"-",VLOOKUP(G330,'i. iata codes and coordinates'!$C$3:$E$2960,3,FALSE),0)-IF(E330&lt;&gt;"-",VLOOKUP(E330,'i. iata codes and coordinates'!$C$3:$E$2960,3,FALSE),0)))*3959,0)</f>
        <v>#N/A</v>
      </c>
      <c r="L330" s="7"/>
      <c r="M330" s="7"/>
    </row>
    <row r="331" spans="4:13" ht="15" thickBot="1">
      <c r="D331" s="9">
        <v>315</v>
      </c>
      <c r="E331" s="231"/>
      <c r="F331" s="233" t="str">
        <f>IFERROR(VLOOKUP(E331,'i. iata codes and coordinates'!$C$3:$J$2960,4,FALSE)," ")</f>
        <v xml:space="preserve"> </v>
      </c>
      <c r="G331" s="231"/>
      <c r="H331" s="233" t="str">
        <f>IFERROR(VLOOKUP(G331,'i. iata codes and coordinates'!$C$3:$J$2960,4,FALSE)," ")</f>
        <v xml:space="preserve"> </v>
      </c>
      <c r="I331" s="232" t="s">
        <v>369</v>
      </c>
      <c r="J331" s="7"/>
      <c r="K331" s="33" t="e">
        <f>IF(AND(E331&lt;&gt;"-",G331&lt;&gt;"-"),ACOS(SIN(IF(E331&lt;&gt;"-",VLOOKUP(E331,'i. iata codes and coordinates'!$C$3:$E$2960,2,FALSE),0))*SIN(IF(G331&lt;&gt;"-",VLOOKUP(G331,'i. iata codes and coordinates'!$C$3:$E$2960,2,FALSE),0))+COS(IF(E331&lt;&gt;"-",VLOOKUP(E331,'i. iata codes and coordinates'!$C$3:$E$2960,2,FALSE),0))*COS(IF(G331&lt;&gt;"-",VLOOKUP(G331,'i. iata codes and coordinates'!$C$3:$E$2960,2,FALSE),0))*COS(IF(G331&lt;&gt;"-",VLOOKUP(G331,'i. iata codes and coordinates'!$C$3:$E$2960,3,FALSE),0)-IF(E331&lt;&gt;"-",VLOOKUP(E331,'i. iata codes and coordinates'!$C$3:$E$2960,3,FALSE),0)))*3959,0)</f>
        <v>#N/A</v>
      </c>
      <c r="L331" s="7"/>
      <c r="M331" s="7"/>
    </row>
    <row r="332" spans="4:13" ht="15" thickBot="1">
      <c r="D332" s="9">
        <v>316</v>
      </c>
      <c r="E332" s="231"/>
      <c r="F332" s="233" t="str">
        <f>IFERROR(VLOOKUP(E332,'i. iata codes and coordinates'!$C$3:$J$2960,4,FALSE)," ")</f>
        <v xml:space="preserve"> </v>
      </c>
      <c r="G332" s="231"/>
      <c r="H332" s="233" t="str">
        <f>IFERROR(VLOOKUP(G332,'i. iata codes and coordinates'!$C$3:$J$2960,4,FALSE)," ")</f>
        <v xml:space="preserve"> </v>
      </c>
      <c r="I332" s="232" t="s">
        <v>369</v>
      </c>
      <c r="J332" s="7"/>
      <c r="K332" s="33" t="e">
        <f>IF(AND(E332&lt;&gt;"-",G332&lt;&gt;"-"),ACOS(SIN(IF(E332&lt;&gt;"-",VLOOKUP(E332,'i. iata codes and coordinates'!$C$3:$E$2960,2,FALSE),0))*SIN(IF(G332&lt;&gt;"-",VLOOKUP(G332,'i. iata codes and coordinates'!$C$3:$E$2960,2,FALSE),0))+COS(IF(E332&lt;&gt;"-",VLOOKUP(E332,'i. iata codes and coordinates'!$C$3:$E$2960,2,FALSE),0))*COS(IF(G332&lt;&gt;"-",VLOOKUP(G332,'i. iata codes and coordinates'!$C$3:$E$2960,2,FALSE),0))*COS(IF(G332&lt;&gt;"-",VLOOKUP(G332,'i. iata codes and coordinates'!$C$3:$E$2960,3,FALSE),0)-IF(E332&lt;&gt;"-",VLOOKUP(E332,'i. iata codes and coordinates'!$C$3:$E$2960,3,FALSE),0)))*3959,0)</f>
        <v>#N/A</v>
      </c>
      <c r="L332" s="7"/>
      <c r="M332" s="7"/>
    </row>
    <row r="333" spans="4:13" ht="15" thickBot="1">
      <c r="D333" s="9">
        <v>317</v>
      </c>
      <c r="E333" s="231"/>
      <c r="F333" s="233" t="str">
        <f>IFERROR(VLOOKUP(E333,'i. iata codes and coordinates'!$C$3:$J$2960,4,FALSE)," ")</f>
        <v xml:space="preserve"> </v>
      </c>
      <c r="G333" s="231"/>
      <c r="H333" s="233" t="str">
        <f>IFERROR(VLOOKUP(G333,'i. iata codes and coordinates'!$C$3:$J$2960,4,FALSE)," ")</f>
        <v xml:space="preserve"> </v>
      </c>
      <c r="I333" s="232" t="s">
        <v>369</v>
      </c>
      <c r="J333" s="7"/>
      <c r="K333" s="33" t="e">
        <f>IF(AND(E333&lt;&gt;"-",G333&lt;&gt;"-"),ACOS(SIN(IF(E333&lt;&gt;"-",VLOOKUP(E333,'i. iata codes and coordinates'!$C$3:$E$2960,2,FALSE),0))*SIN(IF(G333&lt;&gt;"-",VLOOKUP(G333,'i. iata codes and coordinates'!$C$3:$E$2960,2,FALSE),0))+COS(IF(E333&lt;&gt;"-",VLOOKUP(E333,'i. iata codes and coordinates'!$C$3:$E$2960,2,FALSE),0))*COS(IF(G333&lt;&gt;"-",VLOOKUP(G333,'i. iata codes and coordinates'!$C$3:$E$2960,2,FALSE),0))*COS(IF(G333&lt;&gt;"-",VLOOKUP(G333,'i. iata codes and coordinates'!$C$3:$E$2960,3,FALSE),0)-IF(E333&lt;&gt;"-",VLOOKUP(E333,'i. iata codes and coordinates'!$C$3:$E$2960,3,FALSE),0)))*3959,0)</f>
        <v>#N/A</v>
      </c>
      <c r="L333" s="7"/>
      <c r="M333" s="7"/>
    </row>
    <row r="334" spans="4:13" ht="15" thickBot="1">
      <c r="D334" s="9">
        <v>318</v>
      </c>
      <c r="E334" s="231"/>
      <c r="F334" s="233" t="str">
        <f>IFERROR(VLOOKUP(E334,'i. iata codes and coordinates'!$C$3:$J$2960,4,FALSE)," ")</f>
        <v xml:space="preserve"> </v>
      </c>
      <c r="G334" s="231"/>
      <c r="H334" s="233" t="str">
        <f>IFERROR(VLOOKUP(G334,'i. iata codes and coordinates'!$C$3:$J$2960,4,FALSE)," ")</f>
        <v xml:space="preserve"> </v>
      </c>
      <c r="I334" s="232" t="s">
        <v>369</v>
      </c>
      <c r="J334" s="7"/>
      <c r="K334" s="33" t="e">
        <f>IF(AND(E334&lt;&gt;"-",G334&lt;&gt;"-"),ACOS(SIN(IF(E334&lt;&gt;"-",VLOOKUP(E334,'i. iata codes and coordinates'!$C$3:$E$2960,2,FALSE),0))*SIN(IF(G334&lt;&gt;"-",VLOOKUP(G334,'i. iata codes and coordinates'!$C$3:$E$2960,2,FALSE),0))+COS(IF(E334&lt;&gt;"-",VLOOKUP(E334,'i. iata codes and coordinates'!$C$3:$E$2960,2,FALSE),0))*COS(IF(G334&lt;&gt;"-",VLOOKUP(G334,'i. iata codes and coordinates'!$C$3:$E$2960,2,FALSE),0))*COS(IF(G334&lt;&gt;"-",VLOOKUP(G334,'i. iata codes and coordinates'!$C$3:$E$2960,3,FALSE),0)-IF(E334&lt;&gt;"-",VLOOKUP(E334,'i. iata codes and coordinates'!$C$3:$E$2960,3,FALSE),0)))*3959,0)</f>
        <v>#N/A</v>
      </c>
      <c r="L334" s="7"/>
      <c r="M334" s="7"/>
    </row>
    <row r="335" spans="4:13" ht="15" thickBot="1">
      <c r="D335" s="9">
        <v>319</v>
      </c>
      <c r="E335" s="231"/>
      <c r="F335" s="233" t="str">
        <f>IFERROR(VLOOKUP(E335,'i. iata codes and coordinates'!$C$3:$J$2960,4,FALSE)," ")</f>
        <v xml:space="preserve"> </v>
      </c>
      <c r="G335" s="231"/>
      <c r="H335" s="233" t="str">
        <f>IFERROR(VLOOKUP(G335,'i. iata codes and coordinates'!$C$3:$J$2960,4,FALSE)," ")</f>
        <v xml:space="preserve"> </v>
      </c>
      <c r="I335" s="232" t="s">
        <v>369</v>
      </c>
      <c r="J335" s="7"/>
      <c r="K335" s="33" t="e">
        <f>IF(AND(E335&lt;&gt;"-",G335&lt;&gt;"-"),ACOS(SIN(IF(E335&lt;&gt;"-",VLOOKUP(E335,'i. iata codes and coordinates'!$C$3:$E$2960,2,FALSE),0))*SIN(IF(G335&lt;&gt;"-",VLOOKUP(G335,'i. iata codes and coordinates'!$C$3:$E$2960,2,FALSE),0))+COS(IF(E335&lt;&gt;"-",VLOOKUP(E335,'i. iata codes and coordinates'!$C$3:$E$2960,2,FALSE),0))*COS(IF(G335&lt;&gt;"-",VLOOKUP(G335,'i. iata codes and coordinates'!$C$3:$E$2960,2,FALSE),0))*COS(IF(G335&lt;&gt;"-",VLOOKUP(G335,'i. iata codes and coordinates'!$C$3:$E$2960,3,FALSE),0)-IF(E335&lt;&gt;"-",VLOOKUP(E335,'i. iata codes and coordinates'!$C$3:$E$2960,3,FALSE),0)))*3959,0)</f>
        <v>#N/A</v>
      </c>
      <c r="L335" s="7"/>
      <c r="M335" s="7"/>
    </row>
    <row r="336" spans="4:13" ht="15" thickBot="1">
      <c r="D336" s="9">
        <v>320</v>
      </c>
      <c r="E336" s="231"/>
      <c r="F336" s="233" t="str">
        <f>IFERROR(VLOOKUP(E336,'i. iata codes and coordinates'!$C$3:$J$2960,4,FALSE)," ")</f>
        <v xml:space="preserve"> </v>
      </c>
      <c r="G336" s="231"/>
      <c r="H336" s="233" t="str">
        <f>IFERROR(VLOOKUP(G336,'i. iata codes and coordinates'!$C$3:$J$2960,4,FALSE)," ")</f>
        <v xml:space="preserve"> </v>
      </c>
      <c r="I336" s="232" t="s">
        <v>369</v>
      </c>
      <c r="J336" s="7"/>
      <c r="K336" s="33" t="e">
        <f>IF(AND(E336&lt;&gt;"-",G336&lt;&gt;"-"),ACOS(SIN(IF(E336&lt;&gt;"-",VLOOKUP(E336,'i. iata codes and coordinates'!$C$3:$E$2960,2,FALSE),0))*SIN(IF(G336&lt;&gt;"-",VLOOKUP(G336,'i. iata codes and coordinates'!$C$3:$E$2960,2,FALSE),0))+COS(IF(E336&lt;&gt;"-",VLOOKUP(E336,'i. iata codes and coordinates'!$C$3:$E$2960,2,FALSE),0))*COS(IF(G336&lt;&gt;"-",VLOOKUP(G336,'i. iata codes and coordinates'!$C$3:$E$2960,2,FALSE),0))*COS(IF(G336&lt;&gt;"-",VLOOKUP(G336,'i. iata codes and coordinates'!$C$3:$E$2960,3,FALSE),0)-IF(E336&lt;&gt;"-",VLOOKUP(E336,'i. iata codes and coordinates'!$C$3:$E$2960,3,FALSE),0)))*3959,0)</f>
        <v>#N/A</v>
      </c>
      <c r="L336" s="7"/>
      <c r="M336" s="7"/>
    </row>
    <row r="337" spans="4:13" ht="15" thickBot="1">
      <c r="D337" s="9">
        <v>321</v>
      </c>
      <c r="E337" s="231"/>
      <c r="F337" s="233" t="str">
        <f>IFERROR(VLOOKUP(E337,'i. iata codes and coordinates'!$C$3:$J$2960,4,FALSE)," ")</f>
        <v xml:space="preserve"> </v>
      </c>
      <c r="G337" s="231"/>
      <c r="H337" s="233" t="str">
        <f>IFERROR(VLOOKUP(G337,'i. iata codes and coordinates'!$C$3:$J$2960,4,FALSE)," ")</f>
        <v xml:space="preserve"> </v>
      </c>
      <c r="I337" s="232" t="s">
        <v>369</v>
      </c>
      <c r="J337" s="7"/>
      <c r="K337" s="33" t="e">
        <f>IF(AND(E337&lt;&gt;"-",G337&lt;&gt;"-"),ACOS(SIN(IF(E337&lt;&gt;"-",VLOOKUP(E337,'i. iata codes and coordinates'!$C$3:$E$2960,2,FALSE),0))*SIN(IF(G337&lt;&gt;"-",VLOOKUP(G337,'i. iata codes and coordinates'!$C$3:$E$2960,2,FALSE),0))+COS(IF(E337&lt;&gt;"-",VLOOKUP(E337,'i. iata codes and coordinates'!$C$3:$E$2960,2,FALSE),0))*COS(IF(G337&lt;&gt;"-",VLOOKUP(G337,'i. iata codes and coordinates'!$C$3:$E$2960,2,FALSE),0))*COS(IF(G337&lt;&gt;"-",VLOOKUP(G337,'i. iata codes and coordinates'!$C$3:$E$2960,3,FALSE),0)-IF(E337&lt;&gt;"-",VLOOKUP(E337,'i. iata codes and coordinates'!$C$3:$E$2960,3,FALSE),0)))*3959,0)</f>
        <v>#N/A</v>
      </c>
      <c r="L337" s="7"/>
      <c r="M337" s="7"/>
    </row>
    <row r="338" spans="4:13" ht="15" thickBot="1">
      <c r="D338" s="9">
        <v>322</v>
      </c>
      <c r="E338" s="231"/>
      <c r="F338" s="233" t="str">
        <f>IFERROR(VLOOKUP(E338,'i. iata codes and coordinates'!$C$3:$J$2960,4,FALSE)," ")</f>
        <v xml:space="preserve"> </v>
      </c>
      <c r="G338" s="231"/>
      <c r="H338" s="233" t="str">
        <f>IFERROR(VLOOKUP(G338,'i. iata codes and coordinates'!$C$3:$J$2960,4,FALSE)," ")</f>
        <v xml:space="preserve"> </v>
      </c>
      <c r="I338" s="232" t="s">
        <v>369</v>
      </c>
      <c r="J338" s="7"/>
      <c r="K338" s="33" t="e">
        <f>IF(AND(E338&lt;&gt;"-",G338&lt;&gt;"-"),ACOS(SIN(IF(E338&lt;&gt;"-",VLOOKUP(E338,'i. iata codes and coordinates'!$C$3:$E$2960,2,FALSE),0))*SIN(IF(G338&lt;&gt;"-",VLOOKUP(G338,'i. iata codes and coordinates'!$C$3:$E$2960,2,FALSE),0))+COS(IF(E338&lt;&gt;"-",VLOOKUP(E338,'i. iata codes and coordinates'!$C$3:$E$2960,2,FALSE),0))*COS(IF(G338&lt;&gt;"-",VLOOKUP(G338,'i. iata codes and coordinates'!$C$3:$E$2960,2,FALSE),0))*COS(IF(G338&lt;&gt;"-",VLOOKUP(G338,'i. iata codes and coordinates'!$C$3:$E$2960,3,FALSE),0)-IF(E338&lt;&gt;"-",VLOOKUP(E338,'i. iata codes and coordinates'!$C$3:$E$2960,3,FALSE),0)))*3959,0)</f>
        <v>#N/A</v>
      </c>
      <c r="L338" s="7"/>
      <c r="M338" s="7"/>
    </row>
    <row r="339" spans="4:13" ht="15" thickBot="1">
      <c r="D339" s="9">
        <v>323</v>
      </c>
      <c r="E339" s="231"/>
      <c r="F339" s="233" t="str">
        <f>IFERROR(VLOOKUP(E339,'i. iata codes and coordinates'!$C$3:$J$2960,4,FALSE)," ")</f>
        <v xml:space="preserve"> </v>
      </c>
      <c r="G339" s="231"/>
      <c r="H339" s="233" t="str">
        <f>IFERROR(VLOOKUP(G339,'i. iata codes and coordinates'!$C$3:$J$2960,4,FALSE)," ")</f>
        <v xml:space="preserve"> </v>
      </c>
      <c r="I339" s="232" t="s">
        <v>369</v>
      </c>
      <c r="J339" s="7"/>
      <c r="K339" s="33" t="e">
        <f>IF(AND(E339&lt;&gt;"-",G339&lt;&gt;"-"),ACOS(SIN(IF(E339&lt;&gt;"-",VLOOKUP(E339,'i. iata codes and coordinates'!$C$3:$E$2960,2,FALSE),0))*SIN(IF(G339&lt;&gt;"-",VLOOKUP(G339,'i. iata codes and coordinates'!$C$3:$E$2960,2,FALSE),0))+COS(IF(E339&lt;&gt;"-",VLOOKUP(E339,'i. iata codes and coordinates'!$C$3:$E$2960,2,FALSE),0))*COS(IF(G339&lt;&gt;"-",VLOOKUP(G339,'i. iata codes and coordinates'!$C$3:$E$2960,2,FALSE),0))*COS(IF(G339&lt;&gt;"-",VLOOKUP(G339,'i. iata codes and coordinates'!$C$3:$E$2960,3,FALSE),0)-IF(E339&lt;&gt;"-",VLOOKUP(E339,'i. iata codes and coordinates'!$C$3:$E$2960,3,FALSE),0)))*3959,0)</f>
        <v>#N/A</v>
      </c>
      <c r="L339" s="7"/>
      <c r="M339" s="7"/>
    </row>
    <row r="340" spans="4:13" ht="15" thickBot="1">
      <c r="D340" s="9">
        <v>324</v>
      </c>
      <c r="E340" s="231"/>
      <c r="F340" s="233" t="str">
        <f>IFERROR(VLOOKUP(E340,'i. iata codes and coordinates'!$C$3:$J$2960,4,FALSE)," ")</f>
        <v xml:space="preserve"> </v>
      </c>
      <c r="G340" s="231"/>
      <c r="H340" s="233" t="str">
        <f>IFERROR(VLOOKUP(G340,'i. iata codes and coordinates'!$C$3:$J$2960,4,FALSE)," ")</f>
        <v xml:space="preserve"> </v>
      </c>
      <c r="I340" s="232" t="s">
        <v>369</v>
      </c>
      <c r="J340" s="7"/>
      <c r="K340" s="33" t="e">
        <f>IF(AND(E340&lt;&gt;"-",G340&lt;&gt;"-"),ACOS(SIN(IF(E340&lt;&gt;"-",VLOOKUP(E340,'i. iata codes and coordinates'!$C$3:$E$2960,2,FALSE),0))*SIN(IF(G340&lt;&gt;"-",VLOOKUP(G340,'i. iata codes and coordinates'!$C$3:$E$2960,2,FALSE),0))+COS(IF(E340&lt;&gt;"-",VLOOKUP(E340,'i. iata codes and coordinates'!$C$3:$E$2960,2,FALSE),0))*COS(IF(G340&lt;&gt;"-",VLOOKUP(G340,'i. iata codes and coordinates'!$C$3:$E$2960,2,FALSE),0))*COS(IF(G340&lt;&gt;"-",VLOOKUP(G340,'i. iata codes and coordinates'!$C$3:$E$2960,3,FALSE),0)-IF(E340&lt;&gt;"-",VLOOKUP(E340,'i. iata codes and coordinates'!$C$3:$E$2960,3,FALSE),0)))*3959,0)</f>
        <v>#N/A</v>
      </c>
      <c r="L340" s="7"/>
      <c r="M340" s="7"/>
    </row>
    <row r="341" spans="4:13" ht="15" thickBot="1">
      <c r="D341" s="9">
        <v>325</v>
      </c>
      <c r="E341" s="231"/>
      <c r="F341" s="233" t="str">
        <f>IFERROR(VLOOKUP(E341,'i. iata codes and coordinates'!$C$3:$J$2960,4,FALSE)," ")</f>
        <v xml:space="preserve"> </v>
      </c>
      <c r="G341" s="231"/>
      <c r="H341" s="233" t="str">
        <f>IFERROR(VLOOKUP(G341,'i. iata codes and coordinates'!$C$3:$J$2960,4,FALSE)," ")</f>
        <v xml:space="preserve"> </v>
      </c>
      <c r="I341" s="232" t="s">
        <v>369</v>
      </c>
      <c r="J341" s="7"/>
      <c r="K341" s="33" t="e">
        <f>IF(AND(E341&lt;&gt;"-",G341&lt;&gt;"-"),ACOS(SIN(IF(E341&lt;&gt;"-",VLOOKUP(E341,'i. iata codes and coordinates'!$C$3:$E$2960,2,FALSE),0))*SIN(IF(G341&lt;&gt;"-",VLOOKUP(G341,'i. iata codes and coordinates'!$C$3:$E$2960,2,FALSE),0))+COS(IF(E341&lt;&gt;"-",VLOOKUP(E341,'i. iata codes and coordinates'!$C$3:$E$2960,2,FALSE),0))*COS(IF(G341&lt;&gt;"-",VLOOKUP(G341,'i. iata codes and coordinates'!$C$3:$E$2960,2,FALSE),0))*COS(IF(G341&lt;&gt;"-",VLOOKUP(G341,'i. iata codes and coordinates'!$C$3:$E$2960,3,FALSE),0)-IF(E341&lt;&gt;"-",VLOOKUP(E341,'i. iata codes and coordinates'!$C$3:$E$2960,3,FALSE),0)))*3959,0)</f>
        <v>#N/A</v>
      </c>
      <c r="L341" s="7"/>
      <c r="M341" s="7"/>
    </row>
    <row r="342" spans="4:13" ht="15" thickBot="1">
      <c r="D342" s="9">
        <v>326</v>
      </c>
      <c r="E342" s="231"/>
      <c r="F342" s="233" t="str">
        <f>IFERROR(VLOOKUP(E342,'i. iata codes and coordinates'!$C$3:$J$2960,4,FALSE)," ")</f>
        <v xml:space="preserve"> </v>
      </c>
      <c r="G342" s="231"/>
      <c r="H342" s="233" t="str">
        <f>IFERROR(VLOOKUP(G342,'i. iata codes and coordinates'!$C$3:$J$2960,4,FALSE)," ")</f>
        <v xml:space="preserve"> </v>
      </c>
      <c r="I342" s="232" t="s">
        <v>369</v>
      </c>
      <c r="J342" s="7"/>
      <c r="K342" s="33" t="e">
        <f>IF(AND(E342&lt;&gt;"-",G342&lt;&gt;"-"),ACOS(SIN(IF(E342&lt;&gt;"-",VLOOKUP(E342,'i. iata codes and coordinates'!$C$3:$E$2960,2,FALSE),0))*SIN(IF(G342&lt;&gt;"-",VLOOKUP(G342,'i. iata codes and coordinates'!$C$3:$E$2960,2,FALSE),0))+COS(IF(E342&lt;&gt;"-",VLOOKUP(E342,'i. iata codes and coordinates'!$C$3:$E$2960,2,FALSE),0))*COS(IF(G342&lt;&gt;"-",VLOOKUP(G342,'i. iata codes and coordinates'!$C$3:$E$2960,2,FALSE),0))*COS(IF(G342&lt;&gt;"-",VLOOKUP(G342,'i. iata codes and coordinates'!$C$3:$E$2960,3,FALSE),0)-IF(E342&lt;&gt;"-",VLOOKUP(E342,'i. iata codes and coordinates'!$C$3:$E$2960,3,FALSE),0)))*3959,0)</f>
        <v>#N/A</v>
      </c>
      <c r="L342" s="7"/>
      <c r="M342" s="7"/>
    </row>
    <row r="343" spans="4:13" ht="15" thickBot="1">
      <c r="D343" s="9">
        <v>327</v>
      </c>
      <c r="E343" s="231"/>
      <c r="F343" s="233" t="str">
        <f>IFERROR(VLOOKUP(E343,'i. iata codes and coordinates'!$C$3:$J$2960,4,FALSE)," ")</f>
        <v xml:space="preserve"> </v>
      </c>
      <c r="G343" s="231"/>
      <c r="H343" s="233" t="str">
        <f>IFERROR(VLOOKUP(G343,'i. iata codes and coordinates'!$C$3:$J$2960,4,FALSE)," ")</f>
        <v xml:space="preserve"> </v>
      </c>
      <c r="I343" s="232" t="s">
        <v>369</v>
      </c>
      <c r="J343" s="7"/>
      <c r="K343" s="33" t="e">
        <f>IF(AND(E343&lt;&gt;"-",G343&lt;&gt;"-"),ACOS(SIN(IF(E343&lt;&gt;"-",VLOOKUP(E343,'i. iata codes and coordinates'!$C$3:$E$2960,2,FALSE),0))*SIN(IF(G343&lt;&gt;"-",VLOOKUP(G343,'i. iata codes and coordinates'!$C$3:$E$2960,2,FALSE),0))+COS(IF(E343&lt;&gt;"-",VLOOKUP(E343,'i. iata codes and coordinates'!$C$3:$E$2960,2,FALSE),0))*COS(IF(G343&lt;&gt;"-",VLOOKUP(G343,'i. iata codes and coordinates'!$C$3:$E$2960,2,FALSE),0))*COS(IF(G343&lt;&gt;"-",VLOOKUP(G343,'i. iata codes and coordinates'!$C$3:$E$2960,3,FALSE),0)-IF(E343&lt;&gt;"-",VLOOKUP(E343,'i. iata codes and coordinates'!$C$3:$E$2960,3,FALSE),0)))*3959,0)</f>
        <v>#N/A</v>
      </c>
      <c r="L343" s="7"/>
      <c r="M343" s="7"/>
    </row>
    <row r="344" spans="4:13" ht="15" thickBot="1">
      <c r="D344" s="9">
        <v>328</v>
      </c>
      <c r="E344" s="231"/>
      <c r="F344" s="233" t="str">
        <f>IFERROR(VLOOKUP(E344,'i. iata codes and coordinates'!$C$3:$J$2960,4,FALSE)," ")</f>
        <v xml:space="preserve"> </v>
      </c>
      <c r="G344" s="231"/>
      <c r="H344" s="233" t="str">
        <f>IFERROR(VLOOKUP(G344,'i. iata codes and coordinates'!$C$3:$J$2960,4,FALSE)," ")</f>
        <v xml:space="preserve"> </v>
      </c>
      <c r="I344" s="232" t="s">
        <v>369</v>
      </c>
      <c r="J344" s="7"/>
      <c r="K344" s="33" t="e">
        <f>IF(AND(E344&lt;&gt;"-",G344&lt;&gt;"-"),ACOS(SIN(IF(E344&lt;&gt;"-",VLOOKUP(E344,'i. iata codes and coordinates'!$C$3:$E$2960,2,FALSE),0))*SIN(IF(G344&lt;&gt;"-",VLOOKUP(G344,'i. iata codes and coordinates'!$C$3:$E$2960,2,FALSE),0))+COS(IF(E344&lt;&gt;"-",VLOOKUP(E344,'i. iata codes and coordinates'!$C$3:$E$2960,2,FALSE),0))*COS(IF(G344&lt;&gt;"-",VLOOKUP(G344,'i. iata codes and coordinates'!$C$3:$E$2960,2,FALSE),0))*COS(IF(G344&lt;&gt;"-",VLOOKUP(G344,'i. iata codes and coordinates'!$C$3:$E$2960,3,FALSE),0)-IF(E344&lt;&gt;"-",VLOOKUP(E344,'i. iata codes and coordinates'!$C$3:$E$2960,3,FALSE),0)))*3959,0)</f>
        <v>#N/A</v>
      </c>
      <c r="L344" s="7"/>
      <c r="M344" s="7"/>
    </row>
    <row r="345" spans="4:13" ht="15" thickBot="1">
      <c r="D345" s="9">
        <v>329</v>
      </c>
      <c r="E345" s="231"/>
      <c r="F345" s="233" t="str">
        <f>IFERROR(VLOOKUP(E345,'i. iata codes and coordinates'!$C$3:$J$2960,4,FALSE)," ")</f>
        <v xml:space="preserve"> </v>
      </c>
      <c r="G345" s="231"/>
      <c r="H345" s="233" t="str">
        <f>IFERROR(VLOOKUP(G345,'i. iata codes and coordinates'!$C$3:$J$2960,4,FALSE)," ")</f>
        <v xml:space="preserve"> </v>
      </c>
      <c r="I345" s="232" t="s">
        <v>369</v>
      </c>
      <c r="J345" s="7"/>
      <c r="K345" s="33" t="e">
        <f>IF(AND(E345&lt;&gt;"-",G345&lt;&gt;"-"),ACOS(SIN(IF(E345&lt;&gt;"-",VLOOKUP(E345,'i. iata codes and coordinates'!$C$3:$E$2960,2,FALSE),0))*SIN(IF(G345&lt;&gt;"-",VLOOKUP(G345,'i. iata codes and coordinates'!$C$3:$E$2960,2,FALSE),0))+COS(IF(E345&lt;&gt;"-",VLOOKUP(E345,'i. iata codes and coordinates'!$C$3:$E$2960,2,FALSE),0))*COS(IF(G345&lt;&gt;"-",VLOOKUP(G345,'i. iata codes and coordinates'!$C$3:$E$2960,2,FALSE),0))*COS(IF(G345&lt;&gt;"-",VLOOKUP(G345,'i. iata codes and coordinates'!$C$3:$E$2960,3,FALSE),0)-IF(E345&lt;&gt;"-",VLOOKUP(E345,'i. iata codes and coordinates'!$C$3:$E$2960,3,FALSE),0)))*3959,0)</f>
        <v>#N/A</v>
      </c>
      <c r="L345" s="7"/>
      <c r="M345" s="7"/>
    </row>
    <row r="346" spans="4:13" ht="15" thickBot="1">
      <c r="D346" s="9">
        <v>330</v>
      </c>
      <c r="E346" s="231"/>
      <c r="F346" s="233" t="str">
        <f>IFERROR(VLOOKUP(E346,'i. iata codes and coordinates'!$C$3:$J$2960,4,FALSE)," ")</f>
        <v xml:space="preserve"> </v>
      </c>
      <c r="G346" s="231"/>
      <c r="H346" s="233" t="str">
        <f>IFERROR(VLOOKUP(G346,'i. iata codes and coordinates'!$C$3:$J$2960,4,FALSE)," ")</f>
        <v xml:space="preserve"> </v>
      </c>
      <c r="I346" s="232" t="s">
        <v>369</v>
      </c>
      <c r="J346" s="7"/>
      <c r="K346" s="33" t="e">
        <f>IF(AND(E346&lt;&gt;"-",G346&lt;&gt;"-"),ACOS(SIN(IF(E346&lt;&gt;"-",VLOOKUP(E346,'i. iata codes and coordinates'!$C$3:$E$2960,2,FALSE),0))*SIN(IF(G346&lt;&gt;"-",VLOOKUP(G346,'i. iata codes and coordinates'!$C$3:$E$2960,2,FALSE),0))+COS(IF(E346&lt;&gt;"-",VLOOKUP(E346,'i. iata codes and coordinates'!$C$3:$E$2960,2,FALSE),0))*COS(IF(G346&lt;&gt;"-",VLOOKUP(G346,'i. iata codes and coordinates'!$C$3:$E$2960,2,FALSE),0))*COS(IF(G346&lt;&gt;"-",VLOOKUP(G346,'i. iata codes and coordinates'!$C$3:$E$2960,3,FALSE),0)-IF(E346&lt;&gt;"-",VLOOKUP(E346,'i. iata codes and coordinates'!$C$3:$E$2960,3,FALSE),0)))*3959,0)</f>
        <v>#N/A</v>
      </c>
      <c r="L346" s="7"/>
      <c r="M346" s="7"/>
    </row>
    <row r="347" spans="4:13" ht="15" thickBot="1">
      <c r="D347" s="9">
        <v>331</v>
      </c>
      <c r="E347" s="231"/>
      <c r="F347" s="233" t="str">
        <f>IFERROR(VLOOKUP(E347,'i. iata codes and coordinates'!$C$3:$J$2960,4,FALSE)," ")</f>
        <v xml:space="preserve"> </v>
      </c>
      <c r="G347" s="231"/>
      <c r="H347" s="233" t="str">
        <f>IFERROR(VLOOKUP(G347,'i. iata codes and coordinates'!$C$3:$J$2960,4,FALSE)," ")</f>
        <v xml:space="preserve"> </v>
      </c>
      <c r="I347" s="232" t="s">
        <v>369</v>
      </c>
      <c r="J347" s="7"/>
      <c r="K347" s="33" t="e">
        <f>IF(AND(E347&lt;&gt;"-",G347&lt;&gt;"-"),ACOS(SIN(IF(E347&lt;&gt;"-",VLOOKUP(E347,'i. iata codes and coordinates'!$C$3:$E$2960,2,FALSE),0))*SIN(IF(G347&lt;&gt;"-",VLOOKUP(G347,'i. iata codes and coordinates'!$C$3:$E$2960,2,FALSE),0))+COS(IF(E347&lt;&gt;"-",VLOOKUP(E347,'i. iata codes and coordinates'!$C$3:$E$2960,2,FALSE),0))*COS(IF(G347&lt;&gt;"-",VLOOKUP(G347,'i. iata codes and coordinates'!$C$3:$E$2960,2,FALSE),0))*COS(IF(G347&lt;&gt;"-",VLOOKUP(G347,'i. iata codes and coordinates'!$C$3:$E$2960,3,FALSE),0)-IF(E347&lt;&gt;"-",VLOOKUP(E347,'i. iata codes and coordinates'!$C$3:$E$2960,3,FALSE),0)))*3959,0)</f>
        <v>#N/A</v>
      </c>
      <c r="L347" s="7"/>
      <c r="M347" s="7"/>
    </row>
    <row r="348" spans="4:13" ht="15" thickBot="1">
      <c r="D348" s="9">
        <v>332</v>
      </c>
      <c r="E348" s="231"/>
      <c r="F348" s="233" t="str">
        <f>IFERROR(VLOOKUP(E348,'i. iata codes and coordinates'!$C$3:$J$2960,4,FALSE)," ")</f>
        <v xml:space="preserve"> </v>
      </c>
      <c r="G348" s="231"/>
      <c r="H348" s="233" t="str">
        <f>IFERROR(VLOOKUP(G348,'i. iata codes and coordinates'!$C$3:$J$2960,4,FALSE)," ")</f>
        <v xml:space="preserve"> </v>
      </c>
      <c r="I348" s="232" t="s">
        <v>369</v>
      </c>
      <c r="J348" s="7"/>
      <c r="K348" s="33" t="e">
        <f>IF(AND(E348&lt;&gt;"-",G348&lt;&gt;"-"),ACOS(SIN(IF(E348&lt;&gt;"-",VLOOKUP(E348,'i. iata codes and coordinates'!$C$3:$E$2960,2,FALSE),0))*SIN(IF(G348&lt;&gt;"-",VLOOKUP(G348,'i. iata codes and coordinates'!$C$3:$E$2960,2,FALSE),0))+COS(IF(E348&lt;&gt;"-",VLOOKUP(E348,'i. iata codes and coordinates'!$C$3:$E$2960,2,FALSE),0))*COS(IF(G348&lt;&gt;"-",VLOOKUP(G348,'i. iata codes and coordinates'!$C$3:$E$2960,2,FALSE),0))*COS(IF(G348&lt;&gt;"-",VLOOKUP(G348,'i. iata codes and coordinates'!$C$3:$E$2960,3,FALSE),0)-IF(E348&lt;&gt;"-",VLOOKUP(E348,'i. iata codes and coordinates'!$C$3:$E$2960,3,FALSE),0)))*3959,0)</f>
        <v>#N/A</v>
      </c>
      <c r="L348" s="7"/>
      <c r="M348" s="7"/>
    </row>
    <row r="349" spans="4:13" ht="15" thickBot="1">
      <c r="D349" s="9">
        <v>333</v>
      </c>
      <c r="E349" s="231"/>
      <c r="F349" s="233" t="str">
        <f>IFERROR(VLOOKUP(E349,'i. iata codes and coordinates'!$C$3:$J$2960,4,FALSE)," ")</f>
        <v xml:space="preserve"> </v>
      </c>
      <c r="G349" s="231"/>
      <c r="H349" s="233" t="str">
        <f>IFERROR(VLOOKUP(G349,'i. iata codes and coordinates'!$C$3:$J$2960,4,FALSE)," ")</f>
        <v xml:space="preserve"> </v>
      </c>
      <c r="I349" s="232" t="s">
        <v>369</v>
      </c>
      <c r="J349" s="7"/>
      <c r="K349" s="33" t="e">
        <f>IF(AND(E349&lt;&gt;"-",G349&lt;&gt;"-"),ACOS(SIN(IF(E349&lt;&gt;"-",VLOOKUP(E349,'i. iata codes and coordinates'!$C$3:$E$2960,2,FALSE),0))*SIN(IF(G349&lt;&gt;"-",VLOOKUP(G349,'i. iata codes and coordinates'!$C$3:$E$2960,2,FALSE),0))+COS(IF(E349&lt;&gt;"-",VLOOKUP(E349,'i. iata codes and coordinates'!$C$3:$E$2960,2,FALSE),0))*COS(IF(G349&lt;&gt;"-",VLOOKUP(G349,'i. iata codes and coordinates'!$C$3:$E$2960,2,FALSE),0))*COS(IF(G349&lt;&gt;"-",VLOOKUP(G349,'i. iata codes and coordinates'!$C$3:$E$2960,3,FALSE),0)-IF(E349&lt;&gt;"-",VLOOKUP(E349,'i. iata codes and coordinates'!$C$3:$E$2960,3,FALSE),0)))*3959,0)</f>
        <v>#N/A</v>
      </c>
      <c r="L349" s="7"/>
      <c r="M349" s="7"/>
    </row>
    <row r="350" spans="4:13" ht="15" thickBot="1">
      <c r="D350" s="9">
        <v>334</v>
      </c>
      <c r="E350" s="231"/>
      <c r="F350" s="233" t="str">
        <f>IFERROR(VLOOKUP(E350,'i. iata codes and coordinates'!$C$3:$J$2960,4,FALSE)," ")</f>
        <v xml:space="preserve"> </v>
      </c>
      <c r="G350" s="231"/>
      <c r="H350" s="233" t="str">
        <f>IFERROR(VLOOKUP(G350,'i. iata codes and coordinates'!$C$3:$J$2960,4,FALSE)," ")</f>
        <v xml:space="preserve"> </v>
      </c>
      <c r="I350" s="232" t="s">
        <v>369</v>
      </c>
      <c r="J350" s="7"/>
      <c r="K350" s="33" t="e">
        <f>IF(AND(E350&lt;&gt;"-",G350&lt;&gt;"-"),ACOS(SIN(IF(E350&lt;&gt;"-",VLOOKUP(E350,'i. iata codes and coordinates'!$C$3:$E$2960,2,FALSE),0))*SIN(IF(G350&lt;&gt;"-",VLOOKUP(G350,'i. iata codes and coordinates'!$C$3:$E$2960,2,FALSE),0))+COS(IF(E350&lt;&gt;"-",VLOOKUP(E350,'i. iata codes and coordinates'!$C$3:$E$2960,2,FALSE),0))*COS(IF(G350&lt;&gt;"-",VLOOKUP(G350,'i. iata codes and coordinates'!$C$3:$E$2960,2,FALSE),0))*COS(IF(G350&lt;&gt;"-",VLOOKUP(G350,'i. iata codes and coordinates'!$C$3:$E$2960,3,FALSE),0)-IF(E350&lt;&gt;"-",VLOOKUP(E350,'i. iata codes and coordinates'!$C$3:$E$2960,3,FALSE),0)))*3959,0)</f>
        <v>#N/A</v>
      </c>
      <c r="L350" s="7"/>
      <c r="M350" s="7"/>
    </row>
    <row r="351" spans="4:13" ht="15" thickBot="1">
      <c r="D351" s="9">
        <v>335</v>
      </c>
      <c r="E351" s="231"/>
      <c r="F351" s="233" t="str">
        <f>IFERROR(VLOOKUP(E351,'i. iata codes and coordinates'!$C$3:$J$2960,4,FALSE)," ")</f>
        <v xml:space="preserve"> </v>
      </c>
      <c r="G351" s="231"/>
      <c r="H351" s="233" t="str">
        <f>IFERROR(VLOOKUP(G351,'i. iata codes and coordinates'!$C$3:$J$2960,4,FALSE)," ")</f>
        <v xml:space="preserve"> </v>
      </c>
      <c r="I351" s="232" t="s">
        <v>369</v>
      </c>
      <c r="J351" s="7"/>
      <c r="K351" s="33" t="e">
        <f>IF(AND(E351&lt;&gt;"-",G351&lt;&gt;"-"),ACOS(SIN(IF(E351&lt;&gt;"-",VLOOKUP(E351,'i. iata codes and coordinates'!$C$3:$E$2960,2,FALSE),0))*SIN(IF(G351&lt;&gt;"-",VLOOKUP(G351,'i. iata codes and coordinates'!$C$3:$E$2960,2,FALSE),0))+COS(IF(E351&lt;&gt;"-",VLOOKUP(E351,'i. iata codes and coordinates'!$C$3:$E$2960,2,FALSE),0))*COS(IF(G351&lt;&gt;"-",VLOOKUP(G351,'i. iata codes and coordinates'!$C$3:$E$2960,2,FALSE),0))*COS(IF(G351&lt;&gt;"-",VLOOKUP(G351,'i. iata codes and coordinates'!$C$3:$E$2960,3,FALSE),0)-IF(E351&lt;&gt;"-",VLOOKUP(E351,'i. iata codes and coordinates'!$C$3:$E$2960,3,FALSE),0)))*3959,0)</f>
        <v>#N/A</v>
      </c>
      <c r="L351" s="7"/>
      <c r="M351" s="7"/>
    </row>
    <row r="352" spans="4:13" ht="15" thickBot="1">
      <c r="D352" s="9">
        <v>336</v>
      </c>
      <c r="E352" s="231"/>
      <c r="F352" s="233" t="str">
        <f>IFERROR(VLOOKUP(E352,'i. iata codes and coordinates'!$C$3:$J$2960,4,FALSE)," ")</f>
        <v xml:space="preserve"> </v>
      </c>
      <c r="G352" s="231"/>
      <c r="H352" s="233" t="str">
        <f>IFERROR(VLOOKUP(G352,'i. iata codes and coordinates'!$C$3:$J$2960,4,FALSE)," ")</f>
        <v xml:space="preserve"> </v>
      </c>
      <c r="I352" s="232" t="s">
        <v>369</v>
      </c>
      <c r="J352" s="7"/>
      <c r="K352" s="33" t="e">
        <f>IF(AND(E352&lt;&gt;"-",G352&lt;&gt;"-"),ACOS(SIN(IF(E352&lt;&gt;"-",VLOOKUP(E352,'i. iata codes and coordinates'!$C$3:$E$2960,2,FALSE),0))*SIN(IF(G352&lt;&gt;"-",VLOOKUP(G352,'i. iata codes and coordinates'!$C$3:$E$2960,2,FALSE),0))+COS(IF(E352&lt;&gt;"-",VLOOKUP(E352,'i. iata codes and coordinates'!$C$3:$E$2960,2,FALSE),0))*COS(IF(G352&lt;&gt;"-",VLOOKUP(G352,'i. iata codes and coordinates'!$C$3:$E$2960,2,FALSE),0))*COS(IF(G352&lt;&gt;"-",VLOOKUP(G352,'i. iata codes and coordinates'!$C$3:$E$2960,3,FALSE),0)-IF(E352&lt;&gt;"-",VLOOKUP(E352,'i. iata codes and coordinates'!$C$3:$E$2960,3,FALSE),0)))*3959,0)</f>
        <v>#N/A</v>
      </c>
      <c r="L352" s="7"/>
      <c r="M352" s="7"/>
    </row>
    <row r="353" spans="4:13" ht="15" thickBot="1">
      <c r="D353" s="9">
        <v>337</v>
      </c>
      <c r="E353" s="231"/>
      <c r="F353" s="233" t="str">
        <f>IFERROR(VLOOKUP(E353,'i. iata codes and coordinates'!$C$3:$J$2960,4,FALSE)," ")</f>
        <v xml:space="preserve"> </v>
      </c>
      <c r="G353" s="231"/>
      <c r="H353" s="233" t="str">
        <f>IFERROR(VLOOKUP(G353,'i. iata codes and coordinates'!$C$3:$J$2960,4,FALSE)," ")</f>
        <v xml:space="preserve"> </v>
      </c>
      <c r="I353" s="232" t="s">
        <v>369</v>
      </c>
      <c r="J353" s="7"/>
      <c r="K353" s="33" t="e">
        <f>IF(AND(E353&lt;&gt;"-",G353&lt;&gt;"-"),ACOS(SIN(IF(E353&lt;&gt;"-",VLOOKUP(E353,'i. iata codes and coordinates'!$C$3:$E$2960,2,FALSE),0))*SIN(IF(G353&lt;&gt;"-",VLOOKUP(G353,'i. iata codes and coordinates'!$C$3:$E$2960,2,FALSE),0))+COS(IF(E353&lt;&gt;"-",VLOOKUP(E353,'i. iata codes and coordinates'!$C$3:$E$2960,2,FALSE),0))*COS(IF(G353&lt;&gt;"-",VLOOKUP(G353,'i. iata codes and coordinates'!$C$3:$E$2960,2,FALSE),0))*COS(IF(G353&lt;&gt;"-",VLOOKUP(G353,'i. iata codes and coordinates'!$C$3:$E$2960,3,FALSE),0)-IF(E353&lt;&gt;"-",VLOOKUP(E353,'i. iata codes and coordinates'!$C$3:$E$2960,3,FALSE),0)))*3959,0)</f>
        <v>#N/A</v>
      </c>
      <c r="L353" s="7"/>
      <c r="M353" s="7"/>
    </row>
    <row r="354" spans="4:13" ht="15" thickBot="1">
      <c r="D354" s="9">
        <v>338</v>
      </c>
      <c r="E354" s="231"/>
      <c r="F354" s="233" t="str">
        <f>IFERROR(VLOOKUP(E354,'i. iata codes and coordinates'!$C$3:$J$2960,4,FALSE)," ")</f>
        <v xml:space="preserve"> </v>
      </c>
      <c r="G354" s="231"/>
      <c r="H354" s="233" t="str">
        <f>IFERROR(VLOOKUP(G354,'i. iata codes and coordinates'!$C$3:$J$2960,4,FALSE)," ")</f>
        <v xml:space="preserve"> </v>
      </c>
      <c r="I354" s="232" t="s">
        <v>369</v>
      </c>
      <c r="J354" s="7"/>
      <c r="K354" s="33" t="e">
        <f>IF(AND(E354&lt;&gt;"-",G354&lt;&gt;"-"),ACOS(SIN(IF(E354&lt;&gt;"-",VLOOKUP(E354,'i. iata codes and coordinates'!$C$3:$E$2960,2,FALSE),0))*SIN(IF(G354&lt;&gt;"-",VLOOKUP(G354,'i. iata codes and coordinates'!$C$3:$E$2960,2,FALSE),0))+COS(IF(E354&lt;&gt;"-",VLOOKUP(E354,'i. iata codes and coordinates'!$C$3:$E$2960,2,FALSE),0))*COS(IF(G354&lt;&gt;"-",VLOOKUP(G354,'i. iata codes and coordinates'!$C$3:$E$2960,2,FALSE),0))*COS(IF(G354&lt;&gt;"-",VLOOKUP(G354,'i. iata codes and coordinates'!$C$3:$E$2960,3,FALSE),0)-IF(E354&lt;&gt;"-",VLOOKUP(E354,'i. iata codes and coordinates'!$C$3:$E$2960,3,FALSE),0)))*3959,0)</f>
        <v>#N/A</v>
      </c>
      <c r="L354" s="7"/>
      <c r="M354" s="7"/>
    </row>
    <row r="355" spans="4:13" ht="15" thickBot="1">
      <c r="D355" s="9">
        <v>339</v>
      </c>
      <c r="E355" s="231"/>
      <c r="F355" s="233" t="str">
        <f>IFERROR(VLOOKUP(E355,'i. iata codes and coordinates'!$C$3:$J$2960,4,FALSE)," ")</f>
        <v xml:space="preserve"> </v>
      </c>
      <c r="G355" s="231"/>
      <c r="H355" s="233" t="str">
        <f>IFERROR(VLOOKUP(G355,'i. iata codes and coordinates'!$C$3:$J$2960,4,FALSE)," ")</f>
        <v xml:space="preserve"> </v>
      </c>
      <c r="I355" s="232" t="s">
        <v>369</v>
      </c>
      <c r="J355" s="7"/>
      <c r="K355" s="33" t="e">
        <f>IF(AND(E355&lt;&gt;"-",G355&lt;&gt;"-"),ACOS(SIN(IF(E355&lt;&gt;"-",VLOOKUP(E355,'i. iata codes and coordinates'!$C$3:$E$2960,2,FALSE),0))*SIN(IF(G355&lt;&gt;"-",VLOOKUP(G355,'i. iata codes and coordinates'!$C$3:$E$2960,2,FALSE),0))+COS(IF(E355&lt;&gt;"-",VLOOKUP(E355,'i. iata codes and coordinates'!$C$3:$E$2960,2,FALSE),0))*COS(IF(G355&lt;&gt;"-",VLOOKUP(G355,'i. iata codes and coordinates'!$C$3:$E$2960,2,FALSE),0))*COS(IF(G355&lt;&gt;"-",VLOOKUP(G355,'i. iata codes and coordinates'!$C$3:$E$2960,3,FALSE),0)-IF(E355&lt;&gt;"-",VLOOKUP(E355,'i. iata codes and coordinates'!$C$3:$E$2960,3,FALSE),0)))*3959,0)</f>
        <v>#N/A</v>
      </c>
      <c r="L355" s="7"/>
      <c r="M355" s="7"/>
    </row>
    <row r="356" spans="4:13" ht="15" thickBot="1">
      <c r="D356" s="9">
        <v>340</v>
      </c>
      <c r="E356" s="231"/>
      <c r="F356" s="233" t="str">
        <f>IFERROR(VLOOKUP(E356,'i. iata codes and coordinates'!$C$3:$J$2960,4,FALSE)," ")</f>
        <v xml:space="preserve"> </v>
      </c>
      <c r="G356" s="231"/>
      <c r="H356" s="233" t="str">
        <f>IFERROR(VLOOKUP(G356,'i. iata codes and coordinates'!$C$3:$J$2960,4,FALSE)," ")</f>
        <v xml:space="preserve"> </v>
      </c>
      <c r="I356" s="232" t="s">
        <v>369</v>
      </c>
      <c r="J356" s="7"/>
      <c r="K356" s="33" t="e">
        <f>IF(AND(E356&lt;&gt;"-",G356&lt;&gt;"-"),ACOS(SIN(IF(E356&lt;&gt;"-",VLOOKUP(E356,'i. iata codes and coordinates'!$C$3:$E$2960,2,FALSE),0))*SIN(IF(G356&lt;&gt;"-",VLOOKUP(G356,'i. iata codes and coordinates'!$C$3:$E$2960,2,FALSE),0))+COS(IF(E356&lt;&gt;"-",VLOOKUP(E356,'i. iata codes and coordinates'!$C$3:$E$2960,2,FALSE),0))*COS(IF(G356&lt;&gt;"-",VLOOKUP(G356,'i. iata codes and coordinates'!$C$3:$E$2960,2,FALSE),0))*COS(IF(G356&lt;&gt;"-",VLOOKUP(G356,'i. iata codes and coordinates'!$C$3:$E$2960,3,FALSE),0)-IF(E356&lt;&gt;"-",VLOOKUP(E356,'i. iata codes and coordinates'!$C$3:$E$2960,3,FALSE),0)))*3959,0)</f>
        <v>#N/A</v>
      </c>
      <c r="L356" s="7"/>
      <c r="M356" s="7"/>
    </row>
    <row r="357" spans="4:13" ht="15" thickBot="1">
      <c r="D357" s="9">
        <v>341</v>
      </c>
      <c r="E357" s="231"/>
      <c r="F357" s="233" t="str">
        <f>IFERROR(VLOOKUP(E357,'i. iata codes and coordinates'!$C$3:$J$2960,4,FALSE)," ")</f>
        <v xml:space="preserve"> </v>
      </c>
      <c r="G357" s="231"/>
      <c r="H357" s="233" t="str">
        <f>IFERROR(VLOOKUP(G357,'i. iata codes and coordinates'!$C$3:$J$2960,4,FALSE)," ")</f>
        <v xml:space="preserve"> </v>
      </c>
      <c r="I357" s="232" t="s">
        <v>369</v>
      </c>
      <c r="J357" s="7"/>
      <c r="K357" s="33" t="e">
        <f>IF(AND(E357&lt;&gt;"-",G357&lt;&gt;"-"),ACOS(SIN(IF(E357&lt;&gt;"-",VLOOKUP(E357,'i. iata codes and coordinates'!$C$3:$E$2960,2,FALSE),0))*SIN(IF(G357&lt;&gt;"-",VLOOKUP(G357,'i. iata codes and coordinates'!$C$3:$E$2960,2,FALSE),0))+COS(IF(E357&lt;&gt;"-",VLOOKUP(E357,'i. iata codes and coordinates'!$C$3:$E$2960,2,FALSE),0))*COS(IF(G357&lt;&gt;"-",VLOOKUP(G357,'i. iata codes and coordinates'!$C$3:$E$2960,2,FALSE),0))*COS(IF(G357&lt;&gt;"-",VLOOKUP(G357,'i. iata codes and coordinates'!$C$3:$E$2960,3,FALSE),0)-IF(E357&lt;&gt;"-",VLOOKUP(E357,'i. iata codes and coordinates'!$C$3:$E$2960,3,FALSE),0)))*3959,0)</f>
        <v>#N/A</v>
      </c>
      <c r="L357" s="7"/>
      <c r="M357" s="7"/>
    </row>
    <row r="358" spans="4:13" ht="15" thickBot="1">
      <c r="D358" s="9">
        <v>342</v>
      </c>
      <c r="E358" s="231"/>
      <c r="F358" s="233" t="str">
        <f>IFERROR(VLOOKUP(E358,'i. iata codes and coordinates'!$C$3:$J$2960,4,FALSE)," ")</f>
        <v xml:space="preserve"> </v>
      </c>
      <c r="G358" s="231"/>
      <c r="H358" s="233" t="str">
        <f>IFERROR(VLOOKUP(G358,'i. iata codes and coordinates'!$C$3:$J$2960,4,FALSE)," ")</f>
        <v xml:space="preserve"> </v>
      </c>
      <c r="I358" s="232" t="s">
        <v>369</v>
      </c>
      <c r="J358" s="7"/>
      <c r="K358" s="33" t="e">
        <f>IF(AND(E358&lt;&gt;"-",G358&lt;&gt;"-"),ACOS(SIN(IF(E358&lt;&gt;"-",VLOOKUP(E358,'i. iata codes and coordinates'!$C$3:$E$2960,2,FALSE),0))*SIN(IF(G358&lt;&gt;"-",VLOOKUP(G358,'i. iata codes and coordinates'!$C$3:$E$2960,2,FALSE),0))+COS(IF(E358&lt;&gt;"-",VLOOKUP(E358,'i. iata codes and coordinates'!$C$3:$E$2960,2,FALSE),0))*COS(IF(G358&lt;&gt;"-",VLOOKUP(G358,'i. iata codes and coordinates'!$C$3:$E$2960,2,FALSE),0))*COS(IF(G358&lt;&gt;"-",VLOOKUP(G358,'i. iata codes and coordinates'!$C$3:$E$2960,3,FALSE),0)-IF(E358&lt;&gt;"-",VLOOKUP(E358,'i. iata codes and coordinates'!$C$3:$E$2960,3,FALSE),0)))*3959,0)</f>
        <v>#N/A</v>
      </c>
      <c r="L358" s="7"/>
      <c r="M358" s="7"/>
    </row>
    <row r="359" spans="4:13" ht="15" thickBot="1">
      <c r="D359" s="9">
        <v>343</v>
      </c>
      <c r="E359" s="231"/>
      <c r="F359" s="233" t="str">
        <f>IFERROR(VLOOKUP(E359,'i. iata codes and coordinates'!$C$3:$J$2960,4,FALSE)," ")</f>
        <v xml:space="preserve"> </v>
      </c>
      <c r="G359" s="231"/>
      <c r="H359" s="233" t="str">
        <f>IFERROR(VLOOKUP(G359,'i. iata codes and coordinates'!$C$3:$J$2960,4,FALSE)," ")</f>
        <v xml:space="preserve"> </v>
      </c>
      <c r="I359" s="232" t="s">
        <v>369</v>
      </c>
      <c r="J359" s="7"/>
      <c r="K359" s="33" t="e">
        <f>IF(AND(E359&lt;&gt;"-",G359&lt;&gt;"-"),ACOS(SIN(IF(E359&lt;&gt;"-",VLOOKUP(E359,'i. iata codes and coordinates'!$C$3:$E$2960,2,FALSE),0))*SIN(IF(G359&lt;&gt;"-",VLOOKUP(G359,'i. iata codes and coordinates'!$C$3:$E$2960,2,FALSE),0))+COS(IF(E359&lt;&gt;"-",VLOOKUP(E359,'i. iata codes and coordinates'!$C$3:$E$2960,2,FALSE),0))*COS(IF(G359&lt;&gt;"-",VLOOKUP(G359,'i. iata codes and coordinates'!$C$3:$E$2960,2,FALSE),0))*COS(IF(G359&lt;&gt;"-",VLOOKUP(G359,'i. iata codes and coordinates'!$C$3:$E$2960,3,FALSE),0)-IF(E359&lt;&gt;"-",VLOOKUP(E359,'i. iata codes and coordinates'!$C$3:$E$2960,3,FALSE),0)))*3959,0)</f>
        <v>#N/A</v>
      </c>
      <c r="L359" s="7"/>
      <c r="M359" s="7"/>
    </row>
    <row r="360" spans="4:13" ht="15" thickBot="1">
      <c r="D360" s="9">
        <v>344</v>
      </c>
      <c r="E360" s="231"/>
      <c r="F360" s="233" t="str">
        <f>IFERROR(VLOOKUP(E360,'i. iata codes and coordinates'!$C$3:$J$2960,4,FALSE)," ")</f>
        <v xml:space="preserve"> </v>
      </c>
      <c r="G360" s="231"/>
      <c r="H360" s="233" t="str">
        <f>IFERROR(VLOOKUP(G360,'i. iata codes and coordinates'!$C$3:$J$2960,4,FALSE)," ")</f>
        <v xml:space="preserve"> </v>
      </c>
      <c r="I360" s="232" t="s">
        <v>369</v>
      </c>
      <c r="J360" s="7"/>
      <c r="K360" s="33" t="e">
        <f>IF(AND(E360&lt;&gt;"-",G360&lt;&gt;"-"),ACOS(SIN(IF(E360&lt;&gt;"-",VLOOKUP(E360,'i. iata codes and coordinates'!$C$3:$E$2960,2,FALSE),0))*SIN(IF(G360&lt;&gt;"-",VLOOKUP(G360,'i. iata codes and coordinates'!$C$3:$E$2960,2,FALSE),0))+COS(IF(E360&lt;&gt;"-",VLOOKUP(E360,'i. iata codes and coordinates'!$C$3:$E$2960,2,FALSE),0))*COS(IF(G360&lt;&gt;"-",VLOOKUP(G360,'i. iata codes and coordinates'!$C$3:$E$2960,2,FALSE),0))*COS(IF(G360&lt;&gt;"-",VLOOKUP(G360,'i. iata codes and coordinates'!$C$3:$E$2960,3,FALSE),0)-IF(E360&lt;&gt;"-",VLOOKUP(E360,'i. iata codes and coordinates'!$C$3:$E$2960,3,FALSE),0)))*3959,0)</f>
        <v>#N/A</v>
      </c>
      <c r="L360" s="7"/>
      <c r="M360" s="7"/>
    </row>
    <row r="361" spans="4:13" ht="15" thickBot="1">
      <c r="D361" s="9">
        <v>345</v>
      </c>
      <c r="E361" s="231"/>
      <c r="F361" s="233" t="str">
        <f>IFERROR(VLOOKUP(E361,'i. iata codes and coordinates'!$C$3:$J$2960,4,FALSE)," ")</f>
        <v xml:space="preserve"> </v>
      </c>
      <c r="G361" s="231"/>
      <c r="H361" s="233" t="str">
        <f>IFERROR(VLOOKUP(G361,'i. iata codes and coordinates'!$C$3:$J$2960,4,FALSE)," ")</f>
        <v xml:space="preserve"> </v>
      </c>
      <c r="I361" s="232" t="s">
        <v>369</v>
      </c>
      <c r="J361" s="7"/>
      <c r="K361" s="33" t="e">
        <f>IF(AND(E361&lt;&gt;"-",G361&lt;&gt;"-"),ACOS(SIN(IF(E361&lt;&gt;"-",VLOOKUP(E361,'i. iata codes and coordinates'!$C$3:$E$2960,2,FALSE),0))*SIN(IF(G361&lt;&gt;"-",VLOOKUP(G361,'i. iata codes and coordinates'!$C$3:$E$2960,2,FALSE),0))+COS(IF(E361&lt;&gt;"-",VLOOKUP(E361,'i. iata codes and coordinates'!$C$3:$E$2960,2,FALSE),0))*COS(IF(G361&lt;&gt;"-",VLOOKUP(G361,'i. iata codes and coordinates'!$C$3:$E$2960,2,FALSE),0))*COS(IF(G361&lt;&gt;"-",VLOOKUP(G361,'i. iata codes and coordinates'!$C$3:$E$2960,3,FALSE),0)-IF(E361&lt;&gt;"-",VLOOKUP(E361,'i. iata codes and coordinates'!$C$3:$E$2960,3,FALSE),0)))*3959,0)</f>
        <v>#N/A</v>
      </c>
      <c r="L361" s="7"/>
      <c r="M361" s="7"/>
    </row>
    <row r="362" spans="4:13" ht="15" thickBot="1">
      <c r="D362" s="9">
        <v>346</v>
      </c>
      <c r="E362" s="231"/>
      <c r="F362" s="233" t="str">
        <f>IFERROR(VLOOKUP(E362,'i. iata codes and coordinates'!$C$3:$J$2960,4,FALSE)," ")</f>
        <v xml:space="preserve"> </v>
      </c>
      <c r="G362" s="231"/>
      <c r="H362" s="233" t="str">
        <f>IFERROR(VLOOKUP(G362,'i. iata codes and coordinates'!$C$3:$J$2960,4,FALSE)," ")</f>
        <v xml:space="preserve"> </v>
      </c>
      <c r="I362" s="232" t="s">
        <v>369</v>
      </c>
      <c r="J362" s="7"/>
      <c r="K362" s="33" t="e">
        <f>IF(AND(E362&lt;&gt;"-",G362&lt;&gt;"-"),ACOS(SIN(IF(E362&lt;&gt;"-",VLOOKUP(E362,'i. iata codes and coordinates'!$C$3:$E$2960,2,FALSE),0))*SIN(IF(G362&lt;&gt;"-",VLOOKUP(G362,'i. iata codes and coordinates'!$C$3:$E$2960,2,FALSE),0))+COS(IF(E362&lt;&gt;"-",VLOOKUP(E362,'i. iata codes and coordinates'!$C$3:$E$2960,2,FALSE),0))*COS(IF(G362&lt;&gt;"-",VLOOKUP(G362,'i. iata codes and coordinates'!$C$3:$E$2960,2,FALSE),0))*COS(IF(G362&lt;&gt;"-",VLOOKUP(G362,'i. iata codes and coordinates'!$C$3:$E$2960,3,FALSE),0)-IF(E362&lt;&gt;"-",VLOOKUP(E362,'i. iata codes and coordinates'!$C$3:$E$2960,3,FALSE),0)))*3959,0)</f>
        <v>#N/A</v>
      </c>
      <c r="L362" s="7"/>
      <c r="M362" s="7"/>
    </row>
    <row r="363" spans="4:13" ht="15" thickBot="1">
      <c r="D363" s="9">
        <v>347</v>
      </c>
      <c r="E363" s="231"/>
      <c r="F363" s="233" t="str">
        <f>IFERROR(VLOOKUP(E363,'i. iata codes and coordinates'!$C$3:$J$2960,4,FALSE)," ")</f>
        <v xml:space="preserve"> </v>
      </c>
      <c r="G363" s="231"/>
      <c r="H363" s="233" t="str">
        <f>IFERROR(VLOOKUP(G363,'i. iata codes and coordinates'!$C$3:$J$2960,4,FALSE)," ")</f>
        <v xml:space="preserve"> </v>
      </c>
      <c r="I363" s="232" t="s">
        <v>369</v>
      </c>
      <c r="J363" s="7"/>
      <c r="K363" s="33" t="e">
        <f>IF(AND(E363&lt;&gt;"-",G363&lt;&gt;"-"),ACOS(SIN(IF(E363&lt;&gt;"-",VLOOKUP(E363,'i. iata codes and coordinates'!$C$3:$E$2960,2,FALSE),0))*SIN(IF(G363&lt;&gt;"-",VLOOKUP(G363,'i. iata codes and coordinates'!$C$3:$E$2960,2,FALSE),0))+COS(IF(E363&lt;&gt;"-",VLOOKUP(E363,'i. iata codes and coordinates'!$C$3:$E$2960,2,FALSE),0))*COS(IF(G363&lt;&gt;"-",VLOOKUP(G363,'i. iata codes and coordinates'!$C$3:$E$2960,2,FALSE),0))*COS(IF(G363&lt;&gt;"-",VLOOKUP(G363,'i. iata codes and coordinates'!$C$3:$E$2960,3,FALSE),0)-IF(E363&lt;&gt;"-",VLOOKUP(E363,'i. iata codes and coordinates'!$C$3:$E$2960,3,FALSE),0)))*3959,0)</f>
        <v>#N/A</v>
      </c>
      <c r="L363" s="7"/>
      <c r="M363" s="7"/>
    </row>
    <row r="364" spans="4:13" ht="15" thickBot="1">
      <c r="D364" s="9">
        <v>348</v>
      </c>
      <c r="E364" s="231"/>
      <c r="F364" s="233" t="str">
        <f>IFERROR(VLOOKUP(E364,'i. iata codes and coordinates'!$C$3:$J$2960,4,FALSE)," ")</f>
        <v xml:space="preserve"> </v>
      </c>
      <c r="G364" s="231"/>
      <c r="H364" s="233" t="str">
        <f>IFERROR(VLOOKUP(G364,'i. iata codes and coordinates'!$C$3:$J$2960,4,FALSE)," ")</f>
        <v xml:space="preserve"> </v>
      </c>
      <c r="I364" s="232" t="s">
        <v>369</v>
      </c>
      <c r="J364" s="7"/>
      <c r="K364" s="33" t="e">
        <f>IF(AND(E364&lt;&gt;"-",G364&lt;&gt;"-"),ACOS(SIN(IF(E364&lt;&gt;"-",VLOOKUP(E364,'i. iata codes and coordinates'!$C$3:$E$2960,2,FALSE),0))*SIN(IF(G364&lt;&gt;"-",VLOOKUP(G364,'i. iata codes and coordinates'!$C$3:$E$2960,2,FALSE),0))+COS(IF(E364&lt;&gt;"-",VLOOKUP(E364,'i. iata codes and coordinates'!$C$3:$E$2960,2,FALSE),0))*COS(IF(G364&lt;&gt;"-",VLOOKUP(G364,'i. iata codes and coordinates'!$C$3:$E$2960,2,FALSE),0))*COS(IF(G364&lt;&gt;"-",VLOOKUP(G364,'i. iata codes and coordinates'!$C$3:$E$2960,3,FALSE),0)-IF(E364&lt;&gt;"-",VLOOKUP(E364,'i. iata codes and coordinates'!$C$3:$E$2960,3,FALSE),0)))*3959,0)</f>
        <v>#N/A</v>
      </c>
      <c r="L364" s="7"/>
      <c r="M364" s="7"/>
    </row>
    <row r="365" spans="4:13" ht="15" thickBot="1">
      <c r="D365" s="9">
        <v>349</v>
      </c>
      <c r="E365" s="231"/>
      <c r="F365" s="233" t="str">
        <f>IFERROR(VLOOKUP(E365,'i. iata codes and coordinates'!$C$3:$J$2960,4,FALSE)," ")</f>
        <v xml:space="preserve"> </v>
      </c>
      <c r="G365" s="231"/>
      <c r="H365" s="233" t="str">
        <f>IFERROR(VLOOKUP(G365,'i. iata codes and coordinates'!$C$3:$J$2960,4,FALSE)," ")</f>
        <v xml:space="preserve"> </v>
      </c>
      <c r="I365" s="232" t="s">
        <v>369</v>
      </c>
      <c r="J365" s="7"/>
      <c r="K365" s="33" t="e">
        <f>IF(AND(E365&lt;&gt;"-",G365&lt;&gt;"-"),ACOS(SIN(IF(E365&lt;&gt;"-",VLOOKUP(E365,'i. iata codes and coordinates'!$C$3:$E$2960,2,FALSE),0))*SIN(IF(G365&lt;&gt;"-",VLOOKUP(G365,'i. iata codes and coordinates'!$C$3:$E$2960,2,FALSE),0))+COS(IF(E365&lt;&gt;"-",VLOOKUP(E365,'i. iata codes and coordinates'!$C$3:$E$2960,2,FALSE),0))*COS(IF(G365&lt;&gt;"-",VLOOKUP(G365,'i. iata codes and coordinates'!$C$3:$E$2960,2,FALSE),0))*COS(IF(G365&lt;&gt;"-",VLOOKUP(G365,'i. iata codes and coordinates'!$C$3:$E$2960,3,FALSE),0)-IF(E365&lt;&gt;"-",VLOOKUP(E365,'i. iata codes and coordinates'!$C$3:$E$2960,3,FALSE),0)))*3959,0)</f>
        <v>#N/A</v>
      </c>
      <c r="L365" s="7"/>
      <c r="M365" s="7"/>
    </row>
    <row r="366" spans="4:13" ht="15" thickBot="1">
      <c r="D366" s="9">
        <v>350</v>
      </c>
      <c r="E366" s="231"/>
      <c r="F366" s="233" t="str">
        <f>IFERROR(VLOOKUP(E366,'i. iata codes and coordinates'!$C$3:$J$2960,4,FALSE)," ")</f>
        <v xml:space="preserve"> </v>
      </c>
      <c r="G366" s="231"/>
      <c r="H366" s="233" t="str">
        <f>IFERROR(VLOOKUP(G366,'i. iata codes and coordinates'!$C$3:$J$2960,4,FALSE)," ")</f>
        <v xml:space="preserve"> </v>
      </c>
      <c r="I366" s="232" t="s">
        <v>369</v>
      </c>
      <c r="J366" s="7"/>
      <c r="K366" s="33" t="e">
        <f>IF(AND(E366&lt;&gt;"-",G366&lt;&gt;"-"),ACOS(SIN(IF(E366&lt;&gt;"-",VLOOKUP(E366,'i. iata codes and coordinates'!$C$3:$E$2960,2,FALSE),0))*SIN(IF(G366&lt;&gt;"-",VLOOKUP(G366,'i. iata codes and coordinates'!$C$3:$E$2960,2,FALSE),0))+COS(IF(E366&lt;&gt;"-",VLOOKUP(E366,'i. iata codes and coordinates'!$C$3:$E$2960,2,FALSE),0))*COS(IF(G366&lt;&gt;"-",VLOOKUP(G366,'i. iata codes and coordinates'!$C$3:$E$2960,2,FALSE),0))*COS(IF(G366&lt;&gt;"-",VLOOKUP(G366,'i. iata codes and coordinates'!$C$3:$E$2960,3,FALSE),0)-IF(E366&lt;&gt;"-",VLOOKUP(E366,'i. iata codes and coordinates'!$C$3:$E$2960,3,FALSE),0)))*3959,0)</f>
        <v>#N/A</v>
      </c>
      <c r="L366" s="7"/>
      <c r="M366" s="7"/>
    </row>
    <row r="367" spans="4:13" ht="15" thickBot="1">
      <c r="D367" s="9">
        <v>351</v>
      </c>
      <c r="E367" s="231"/>
      <c r="F367" s="233" t="str">
        <f>IFERROR(VLOOKUP(E367,'i. iata codes and coordinates'!$C$3:$J$2960,4,FALSE)," ")</f>
        <v xml:space="preserve"> </v>
      </c>
      <c r="G367" s="231"/>
      <c r="H367" s="233" t="str">
        <f>IFERROR(VLOOKUP(G367,'i. iata codes and coordinates'!$C$3:$J$2960,4,FALSE)," ")</f>
        <v xml:space="preserve"> </v>
      </c>
      <c r="I367" s="232" t="s">
        <v>369</v>
      </c>
      <c r="J367" s="7"/>
      <c r="K367" s="33" t="e">
        <f>IF(AND(E367&lt;&gt;"-",G367&lt;&gt;"-"),ACOS(SIN(IF(E367&lt;&gt;"-",VLOOKUP(E367,'i. iata codes and coordinates'!$C$3:$E$2960,2,FALSE),0))*SIN(IF(G367&lt;&gt;"-",VLOOKUP(G367,'i. iata codes and coordinates'!$C$3:$E$2960,2,FALSE),0))+COS(IF(E367&lt;&gt;"-",VLOOKUP(E367,'i. iata codes and coordinates'!$C$3:$E$2960,2,FALSE),0))*COS(IF(G367&lt;&gt;"-",VLOOKUP(G367,'i. iata codes and coordinates'!$C$3:$E$2960,2,FALSE),0))*COS(IF(G367&lt;&gt;"-",VLOOKUP(G367,'i. iata codes and coordinates'!$C$3:$E$2960,3,FALSE),0)-IF(E367&lt;&gt;"-",VLOOKUP(E367,'i. iata codes and coordinates'!$C$3:$E$2960,3,FALSE),0)))*3959,0)</f>
        <v>#N/A</v>
      </c>
      <c r="L367" s="7"/>
      <c r="M367" s="7"/>
    </row>
    <row r="368" spans="4:13" ht="15" thickBot="1">
      <c r="D368" s="9">
        <v>352</v>
      </c>
      <c r="E368" s="231"/>
      <c r="F368" s="233" t="str">
        <f>IFERROR(VLOOKUP(E368,'i. iata codes and coordinates'!$C$3:$J$2960,4,FALSE)," ")</f>
        <v xml:space="preserve"> </v>
      </c>
      <c r="G368" s="231"/>
      <c r="H368" s="233" t="str">
        <f>IFERROR(VLOOKUP(G368,'i. iata codes and coordinates'!$C$3:$J$2960,4,FALSE)," ")</f>
        <v xml:space="preserve"> </v>
      </c>
      <c r="I368" s="232" t="s">
        <v>369</v>
      </c>
      <c r="J368" s="7"/>
      <c r="K368" s="33" t="e">
        <f>IF(AND(E368&lt;&gt;"-",G368&lt;&gt;"-"),ACOS(SIN(IF(E368&lt;&gt;"-",VLOOKUP(E368,'i. iata codes and coordinates'!$C$3:$E$2960,2,FALSE),0))*SIN(IF(G368&lt;&gt;"-",VLOOKUP(G368,'i. iata codes and coordinates'!$C$3:$E$2960,2,FALSE),0))+COS(IF(E368&lt;&gt;"-",VLOOKUP(E368,'i. iata codes and coordinates'!$C$3:$E$2960,2,FALSE),0))*COS(IF(G368&lt;&gt;"-",VLOOKUP(G368,'i. iata codes and coordinates'!$C$3:$E$2960,2,FALSE),0))*COS(IF(G368&lt;&gt;"-",VLOOKUP(G368,'i. iata codes and coordinates'!$C$3:$E$2960,3,FALSE),0)-IF(E368&lt;&gt;"-",VLOOKUP(E368,'i. iata codes and coordinates'!$C$3:$E$2960,3,FALSE),0)))*3959,0)</f>
        <v>#N/A</v>
      </c>
      <c r="L368" s="7"/>
      <c r="M368" s="7"/>
    </row>
    <row r="369" spans="4:13" ht="15" thickBot="1">
      <c r="D369" s="9">
        <v>353</v>
      </c>
      <c r="E369" s="231"/>
      <c r="F369" s="233" t="str">
        <f>IFERROR(VLOOKUP(E369,'i. iata codes and coordinates'!$C$3:$J$2960,4,FALSE)," ")</f>
        <v xml:space="preserve"> </v>
      </c>
      <c r="G369" s="231"/>
      <c r="H369" s="233" t="str">
        <f>IFERROR(VLOOKUP(G369,'i. iata codes and coordinates'!$C$3:$J$2960,4,FALSE)," ")</f>
        <v xml:space="preserve"> </v>
      </c>
      <c r="I369" s="232" t="s">
        <v>369</v>
      </c>
      <c r="J369" s="7"/>
      <c r="K369" s="33" t="e">
        <f>IF(AND(E369&lt;&gt;"-",G369&lt;&gt;"-"),ACOS(SIN(IF(E369&lt;&gt;"-",VLOOKUP(E369,'i. iata codes and coordinates'!$C$3:$E$2960,2,FALSE),0))*SIN(IF(G369&lt;&gt;"-",VLOOKUP(G369,'i. iata codes and coordinates'!$C$3:$E$2960,2,FALSE),0))+COS(IF(E369&lt;&gt;"-",VLOOKUP(E369,'i. iata codes and coordinates'!$C$3:$E$2960,2,FALSE),0))*COS(IF(G369&lt;&gt;"-",VLOOKUP(G369,'i. iata codes and coordinates'!$C$3:$E$2960,2,FALSE),0))*COS(IF(G369&lt;&gt;"-",VLOOKUP(G369,'i. iata codes and coordinates'!$C$3:$E$2960,3,FALSE),0)-IF(E369&lt;&gt;"-",VLOOKUP(E369,'i. iata codes and coordinates'!$C$3:$E$2960,3,FALSE),0)))*3959,0)</f>
        <v>#N/A</v>
      </c>
      <c r="L369" s="7"/>
      <c r="M369" s="7"/>
    </row>
    <row r="370" spans="4:13" ht="15" thickBot="1">
      <c r="D370" s="9">
        <v>354</v>
      </c>
      <c r="E370" s="231"/>
      <c r="F370" s="233" t="str">
        <f>IFERROR(VLOOKUP(E370,'i. iata codes and coordinates'!$C$3:$J$2960,4,FALSE)," ")</f>
        <v xml:space="preserve"> </v>
      </c>
      <c r="G370" s="231"/>
      <c r="H370" s="233" t="str">
        <f>IFERROR(VLOOKUP(G370,'i. iata codes and coordinates'!$C$3:$J$2960,4,FALSE)," ")</f>
        <v xml:space="preserve"> </v>
      </c>
      <c r="I370" s="232" t="s">
        <v>369</v>
      </c>
      <c r="J370" s="7"/>
      <c r="K370" s="33" t="e">
        <f>IF(AND(E370&lt;&gt;"-",G370&lt;&gt;"-"),ACOS(SIN(IF(E370&lt;&gt;"-",VLOOKUP(E370,'i. iata codes and coordinates'!$C$3:$E$2960,2,FALSE),0))*SIN(IF(G370&lt;&gt;"-",VLOOKUP(G370,'i. iata codes and coordinates'!$C$3:$E$2960,2,FALSE),0))+COS(IF(E370&lt;&gt;"-",VLOOKUP(E370,'i. iata codes and coordinates'!$C$3:$E$2960,2,FALSE),0))*COS(IF(G370&lt;&gt;"-",VLOOKUP(G370,'i. iata codes and coordinates'!$C$3:$E$2960,2,FALSE),0))*COS(IF(G370&lt;&gt;"-",VLOOKUP(G370,'i. iata codes and coordinates'!$C$3:$E$2960,3,FALSE),0)-IF(E370&lt;&gt;"-",VLOOKUP(E370,'i. iata codes and coordinates'!$C$3:$E$2960,3,FALSE),0)))*3959,0)</f>
        <v>#N/A</v>
      </c>
      <c r="L370" s="7"/>
      <c r="M370" s="7"/>
    </row>
    <row r="371" spans="4:13" ht="15" thickBot="1">
      <c r="D371" s="9">
        <v>355</v>
      </c>
      <c r="E371" s="231"/>
      <c r="F371" s="233" t="str">
        <f>IFERROR(VLOOKUP(E371,'i. iata codes and coordinates'!$C$3:$J$2960,4,FALSE)," ")</f>
        <v xml:space="preserve"> </v>
      </c>
      <c r="G371" s="231"/>
      <c r="H371" s="233" t="str">
        <f>IFERROR(VLOOKUP(G371,'i. iata codes and coordinates'!$C$3:$J$2960,4,FALSE)," ")</f>
        <v xml:space="preserve"> </v>
      </c>
      <c r="I371" s="232" t="s">
        <v>369</v>
      </c>
      <c r="J371" s="7"/>
      <c r="K371" s="33" t="e">
        <f>IF(AND(E371&lt;&gt;"-",G371&lt;&gt;"-"),ACOS(SIN(IF(E371&lt;&gt;"-",VLOOKUP(E371,'i. iata codes and coordinates'!$C$3:$E$2960,2,FALSE),0))*SIN(IF(G371&lt;&gt;"-",VLOOKUP(G371,'i. iata codes and coordinates'!$C$3:$E$2960,2,FALSE),0))+COS(IF(E371&lt;&gt;"-",VLOOKUP(E371,'i. iata codes and coordinates'!$C$3:$E$2960,2,FALSE),0))*COS(IF(G371&lt;&gt;"-",VLOOKUP(G371,'i. iata codes and coordinates'!$C$3:$E$2960,2,FALSE),0))*COS(IF(G371&lt;&gt;"-",VLOOKUP(G371,'i. iata codes and coordinates'!$C$3:$E$2960,3,FALSE),0)-IF(E371&lt;&gt;"-",VLOOKUP(E371,'i. iata codes and coordinates'!$C$3:$E$2960,3,FALSE),0)))*3959,0)</f>
        <v>#N/A</v>
      </c>
      <c r="L371" s="7"/>
      <c r="M371" s="7"/>
    </row>
    <row r="372" spans="4:13" ht="15" thickBot="1">
      <c r="D372" s="9">
        <v>356</v>
      </c>
      <c r="E372" s="231"/>
      <c r="F372" s="233" t="str">
        <f>IFERROR(VLOOKUP(E372,'i. iata codes and coordinates'!$C$3:$J$2960,4,FALSE)," ")</f>
        <v xml:space="preserve"> </v>
      </c>
      <c r="G372" s="231"/>
      <c r="H372" s="233" t="str">
        <f>IFERROR(VLOOKUP(G372,'i. iata codes and coordinates'!$C$3:$J$2960,4,FALSE)," ")</f>
        <v xml:space="preserve"> </v>
      </c>
      <c r="I372" s="232" t="s">
        <v>369</v>
      </c>
      <c r="J372" s="7"/>
      <c r="K372" s="33" t="e">
        <f>IF(AND(E372&lt;&gt;"-",G372&lt;&gt;"-"),ACOS(SIN(IF(E372&lt;&gt;"-",VLOOKUP(E372,'i. iata codes and coordinates'!$C$3:$E$2960,2,FALSE),0))*SIN(IF(G372&lt;&gt;"-",VLOOKUP(G372,'i. iata codes and coordinates'!$C$3:$E$2960,2,FALSE),0))+COS(IF(E372&lt;&gt;"-",VLOOKUP(E372,'i. iata codes and coordinates'!$C$3:$E$2960,2,FALSE),0))*COS(IF(G372&lt;&gt;"-",VLOOKUP(G372,'i. iata codes and coordinates'!$C$3:$E$2960,2,FALSE),0))*COS(IF(G372&lt;&gt;"-",VLOOKUP(G372,'i. iata codes and coordinates'!$C$3:$E$2960,3,FALSE),0)-IF(E372&lt;&gt;"-",VLOOKUP(E372,'i. iata codes and coordinates'!$C$3:$E$2960,3,FALSE),0)))*3959,0)</f>
        <v>#N/A</v>
      </c>
      <c r="L372" s="7"/>
      <c r="M372" s="7"/>
    </row>
    <row r="373" spans="4:13" ht="15" thickBot="1">
      <c r="D373" s="9">
        <v>357</v>
      </c>
      <c r="E373" s="231"/>
      <c r="F373" s="233" t="str">
        <f>IFERROR(VLOOKUP(E373,'i. iata codes and coordinates'!$C$3:$J$2960,4,FALSE)," ")</f>
        <v xml:space="preserve"> </v>
      </c>
      <c r="G373" s="231"/>
      <c r="H373" s="233" t="str">
        <f>IFERROR(VLOOKUP(G373,'i. iata codes and coordinates'!$C$3:$J$2960,4,FALSE)," ")</f>
        <v xml:space="preserve"> </v>
      </c>
      <c r="I373" s="232" t="s">
        <v>369</v>
      </c>
      <c r="J373" s="7"/>
      <c r="K373" s="33" t="e">
        <f>IF(AND(E373&lt;&gt;"-",G373&lt;&gt;"-"),ACOS(SIN(IF(E373&lt;&gt;"-",VLOOKUP(E373,'i. iata codes and coordinates'!$C$3:$E$2960,2,FALSE),0))*SIN(IF(G373&lt;&gt;"-",VLOOKUP(G373,'i. iata codes and coordinates'!$C$3:$E$2960,2,FALSE),0))+COS(IF(E373&lt;&gt;"-",VLOOKUP(E373,'i. iata codes and coordinates'!$C$3:$E$2960,2,FALSE),0))*COS(IF(G373&lt;&gt;"-",VLOOKUP(G373,'i. iata codes and coordinates'!$C$3:$E$2960,2,FALSE),0))*COS(IF(G373&lt;&gt;"-",VLOOKUP(G373,'i. iata codes and coordinates'!$C$3:$E$2960,3,FALSE),0)-IF(E373&lt;&gt;"-",VLOOKUP(E373,'i. iata codes and coordinates'!$C$3:$E$2960,3,FALSE),0)))*3959,0)</f>
        <v>#N/A</v>
      </c>
      <c r="L373" s="7"/>
      <c r="M373" s="7"/>
    </row>
    <row r="374" spans="4:13" ht="15" thickBot="1">
      <c r="D374" s="9">
        <v>358</v>
      </c>
      <c r="E374" s="231"/>
      <c r="F374" s="233" t="str">
        <f>IFERROR(VLOOKUP(E374,'i. iata codes and coordinates'!$C$3:$J$2960,4,FALSE)," ")</f>
        <v xml:space="preserve"> </v>
      </c>
      <c r="G374" s="231"/>
      <c r="H374" s="233" t="str">
        <f>IFERROR(VLOOKUP(G374,'i. iata codes and coordinates'!$C$3:$J$2960,4,FALSE)," ")</f>
        <v xml:space="preserve"> </v>
      </c>
      <c r="I374" s="232" t="s">
        <v>369</v>
      </c>
      <c r="J374" s="7"/>
      <c r="K374" s="33" t="e">
        <f>IF(AND(E374&lt;&gt;"-",G374&lt;&gt;"-"),ACOS(SIN(IF(E374&lt;&gt;"-",VLOOKUP(E374,'i. iata codes and coordinates'!$C$3:$E$2960,2,FALSE),0))*SIN(IF(G374&lt;&gt;"-",VLOOKUP(G374,'i. iata codes and coordinates'!$C$3:$E$2960,2,FALSE),0))+COS(IF(E374&lt;&gt;"-",VLOOKUP(E374,'i. iata codes and coordinates'!$C$3:$E$2960,2,FALSE),0))*COS(IF(G374&lt;&gt;"-",VLOOKUP(G374,'i. iata codes and coordinates'!$C$3:$E$2960,2,FALSE),0))*COS(IF(G374&lt;&gt;"-",VLOOKUP(G374,'i. iata codes and coordinates'!$C$3:$E$2960,3,FALSE),0)-IF(E374&lt;&gt;"-",VLOOKUP(E374,'i. iata codes and coordinates'!$C$3:$E$2960,3,FALSE),0)))*3959,0)</f>
        <v>#N/A</v>
      </c>
      <c r="L374" s="7"/>
      <c r="M374" s="7"/>
    </row>
    <row r="375" spans="4:13" ht="15" thickBot="1">
      <c r="D375" s="9">
        <v>359</v>
      </c>
      <c r="E375" s="231"/>
      <c r="F375" s="233" t="str">
        <f>IFERROR(VLOOKUP(E375,'i. iata codes and coordinates'!$C$3:$J$2960,4,FALSE)," ")</f>
        <v xml:space="preserve"> </v>
      </c>
      <c r="G375" s="231"/>
      <c r="H375" s="233" t="str">
        <f>IFERROR(VLOOKUP(G375,'i. iata codes and coordinates'!$C$3:$J$2960,4,FALSE)," ")</f>
        <v xml:space="preserve"> </v>
      </c>
      <c r="I375" s="232" t="s">
        <v>369</v>
      </c>
      <c r="J375" s="7"/>
      <c r="K375" s="33" t="e">
        <f>IF(AND(E375&lt;&gt;"-",G375&lt;&gt;"-"),ACOS(SIN(IF(E375&lt;&gt;"-",VLOOKUP(E375,'i. iata codes and coordinates'!$C$3:$E$2960,2,FALSE),0))*SIN(IF(G375&lt;&gt;"-",VLOOKUP(G375,'i. iata codes and coordinates'!$C$3:$E$2960,2,FALSE),0))+COS(IF(E375&lt;&gt;"-",VLOOKUP(E375,'i. iata codes and coordinates'!$C$3:$E$2960,2,FALSE),0))*COS(IF(G375&lt;&gt;"-",VLOOKUP(G375,'i. iata codes and coordinates'!$C$3:$E$2960,2,FALSE),0))*COS(IF(G375&lt;&gt;"-",VLOOKUP(G375,'i. iata codes and coordinates'!$C$3:$E$2960,3,FALSE),0)-IF(E375&lt;&gt;"-",VLOOKUP(E375,'i. iata codes and coordinates'!$C$3:$E$2960,3,FALSE),0)))*3959,0)</f>
        <v>#N/A</v>
      </c>
      <c r="L375" s="7"/>
      <c r="M375" s="7"/>
    </row>
    <row r="376" spans="4:13" ht="15" thickBot="1">
      <c r="D376" s="9">
        <v>360</v>
      </c>
      <c r="E376" s="231"/>
      <c r="F376" s="233" t="str">
        <f>IFERROR(VLOOKUP(E376,'i. iata codes and coordinates'!$C$3:$J$2960,4,FALSE)," ")</f>
        <v xml:space="preserve"> </v>
      </c>
      <c r="G376" s="231"/>
      <c r="H376" s="233" t="str">
        <f>IFERROR(VLOOKUP(G376,'i. iata codes and coordinates'!$C$3:$J$2960,4,FALSE)," ")</f>
        <v xml:space="preserve"> </v>
      </c>
      <c r="I376" s="232" t="s">
        <v>369</v>
      </c>
      <c r="J376" s="7"/>
      <c r="K376" s="33" t="e">
        <f>IF(AND(E376&lt;&gt;"-",G376&lt;&gt;"-"),ACOS(SIN(IF(E376&lt;&gt;"-",VLOOKUP(E376,'i. iata codes and coordinates'!$C$3:$E$2960,2,FALSE),0))*SIN(IF(G376&lt;&gt;"-",VLOOKUP(G376,'i. iata codes and coordinates'!$C$3:$E$2960,2,FALSE),0))+COS(IF(E376&lt;&gt;"-",VLOOKUP(E376,'i. iata codes and coordinates'!$C$3:$E$2960,2,FALSE),0))*COS(IF(G376&lt;&gt;"-",VLOOKUP(G376,'i. iata codes and coordinates'!$C$3:$E$2960,2,FALSE),0))*COS(IF(G376&lt;&gt;"-",VLOOKUP(G376,'i. iata codes and coordinates'!$C$3:$E$2960,3,FALSE),0)-IF(E376&lt;&gt;"-",VLOOKUP(E376,'i. iata codes and coordinates'!$C$3:$E$2960,3,FALSE),0)))*3959,0)</f>
        <v>#N/A</v>
      </c>
      <c r="L376" s="7"/>
      <c r="M376" s="7"/>
    </row>
    <row r="377" spans="4:13" ht="15" thickBot="1">
      <c r="D377" s="9">
        <v>361</v>
      </c>
      <c r="E377" s="231"/>
      <c r="F377" s="233" t="str">
        <f>IFERROR(VLOOKUP(E377,'i. iata codes and coordinates'!$C$3:$J$2960,4,FALSE)," ")</f>
        <v xml:space="preserve"> </v>
      </c>
      <c r="G377" s="231"/>
      <c r="H377" s="233" t="str">
        <f>IFERROR(VLOOKUP(G377,'i. iata codes and coordinates'!$C$3:$J$2960,4,FALSE)," ")</f>
        <v xml:space="preserve"> </v>
      </c>
      <c r="I377" s="232" t="s">
        <v>369</v>
      </c>
      <c r="J377" s="7"/>
      <c r="K377" s="33" t="e">
        <f>IF(AND(E377&lt;&gt;"-",G377&lt;&gt;"-"),ACOS(SIN(IF(E377&lt;&gt;"-",VLOOKUP(E377,'i. iata codes and coordinates'!$C$3:$E$2960,2,FALSE),0))*SIN(IF(G377&lt;&gt;"-",VLOOKUP(G377,'i. iata codes and coordinates'!$C$3:$E$2960,2,FALSE),0))+COS(IF(E377&lt;&gt;"-",VLOOKUP(E377,'i. iata codes and coordinates'!$C$3:$E$2960,2,FALSE),0))*COS(IF(G377&lt;&gt;"-",VLOOKUP(G377,'i. iata codes and coordinates'!$C$3:$E$2960,2,FALSE),0))*COS(IF(G377&lt;&gt;"-",VLOOKUP(G377,'i. iata codes and coordinates'!$C$3:$E$2960,3,FALSE),0)-IF(E377&lt;&gt;"-",VLOOKUP(E377,'i. iata codes and coordinates'!$C$3:$E$2960,3,FALSE),0)))*3959,0)</f>
        <v>#N/A</v>
      </c>
      <c r="L377" s="7"/>
      <c r="M377" s="7"/>
    </row>
    <row r="378" spans="4:13" ht="15" thickBot="1">
      <c r="D378" s="9">
        <v>362</v>
      </c>
      <c r="E378" s="231"/>
      <c r="F378" s="233" t="str">
        <f>IFERROR(VLOOKUP(E378,'i. iata codes and coordinates'!$C$3:$J$2960,4,FALSE)," ")</f>
        <v xml:space="preserve"> </v>
      </c>
      <c r="G378" s="231"/>
      <c r="H378" s="233" t="str">
        <f>IFERROR(VLOOKUP(G378,'i. iata codes and coordinates'!$C$3:$J$2960,4,FALSE)," ")</f>
        <v xml:space="preserve"> </v>
      </c>
      <c r="I378" s="232" t="s">
        <v>369</v>
      </c>
      <c r="J378" s="7"/>
      <c r="K378" s="33" t="e">
        <f>IF(AND(E378&lt;&gt;"-",G378&lt;&gt;"-"),ACOS(SIN(IF(E378&lt;&gt;"-",VLOOKUP(E378,'i. iata codes and coordinates'!$C$3:$E$2960,2,FALSE),0))*SIN(IF(G378&lt;&gt;"-",VLOOKUP(G378,'i. iata codes and coordinates'!$C$3:$E$2960,2,FALSE),0))+COS(IF(E378&lt;&gt;"-",VLOOKUP(E378,'i. iata codes and coordinates'!$C$3:$E$2960,2,FALSE),0))*COS(IF(G378&lt;&gt;"-",VLOOKUP(G378,'i. iata codes and coordinates'!$C$3:$E$2960,2,FALSE),0))*COS(IF(G378&lt;&gt;"-",VLOOKUP(G378,'i. iata codes and coordinates'!$C$3:$E$2960,3,FALSE),0)-IF(E378&lt;&gt;"-",VLOOKUP(E378,'i. iata codes and coordinates'!$C$3:$E$2960,3,FALSE),0)))*3959,0)</f>
        <v>#N/A</v>
      </c>
      <c r="L378" s="7"/>
      <c r="M378" s="7"/>
    </row>
    <row r="379" spans="4:13" ht="15" thickBot="1">
      <c r="D379" s="9">
        <v>363</v>
      </c>
      <c r="E379" s="231"/>
      <c r="F379" s="233" t="str">
        <f>IFERROR(VLOOKUP(E379,'i. iata codes and coordinates'!$C$3:$J$2960,4,FALSE)," ")</f>
        <v xml:space="preserve"> </v>
      </c>
      <c r="G379" s="231"/>
      <c r="H379" s="233" t="str">
        <f>IFERROR(VLOOKUP(G379,'i. iata codes and coordinates'!$C$3:$J$2960,4,FALSE)," ")</f>
        <v xml:space="preserve"> </v>
      </c>
      <c r="I379" s="232" t="s">
        <v>369</v>
      </c>
      <c r="J379" s="7"/>
      <c r="K379" s="33" t="e">
        <f>IF(AND(E379&lt;&gt;"-",G379&lt;&gt;"-"),ACOS(SIN(IF(E379&lt;&gt;"-",VLOOKUP(E379,'i. iata codes and coordinates'!$C$3:$E$2960,2,FALSE),0))*SIN(IF(G379&lt;&gt;"-",VLOOKUP(G379,'i. iata codes and coordinates'!$C$3:$E$2960,2,FALSE),0))+COS(IF(E379&lt;&gt;"-",VLOOKUP(E379,'i. iata codes and coordinates'!$C$3:$E$2960,2,FALSE),0))*COS(IF(G379&lt;&gt;"-",VLOOKUP(G379,'i. iata codes and coordinates'!$C$3:$E$2960,2,FALSE),0))*COS(IF(G379&lt;&gt;"-",VLOOKUP(G379,'i. iata codes and coordinates'!$C$3:$E$2960,3,FALSE),0)-IF(E379&lt;&gt;"-",VLOOKUP(E379,'i. iata codes and coordinates'!$C$3:$E$2960,3,FALSE),0)))*3959,0)</f>
        <v>#N/A</v>
      </c>
      <c r="L379" s="7"/>
      <c r="M379" s="7"/>
    </row>
    <row r="380" spans="4:13" ht="15" thickBot="1">
      <c r="D380" s="9">
        <v>364</v>
      </c>
      <c r="E380" s="231"/>
      <c r="F380" s="233" t="str">
        <f>IFERROR(VLOOKUP(E380,'i. iata codes and coordinates'!$C$3:$J$2960,4,FALSE)," ")</f>
        <v xml:space="preserve"> </v>
      </c>
      <c r="G380" s="231"/>
      <c r="H380" s="233" t="str">
        <f>IFERROR(VLOOKUP(G380,'i. iata codes and coordinates'!$C$3:$J$2960,4,FALSE)," ")</f>
        <v xml:space="preserve"> </v>
      </c>
      <c r="I380" s="232" t="s">
        <v>369</v>
      </c>
      <c r="J380" s="7"/>
      <c r="K380" s="33" t="e">
        <f>IF(AND(E380&lt;&gt;"-",G380&lt;&gt;"-"),ACOS(SIN(IF(E380&lt;&gt;"-",VLOOKUP(E380,'i. iata codes and coordinates'!$C$3:$E$2960,2,FALSE),0))*SIN(IF(G380&lt;&gt;"-",VLOOKUP(G380,'i. iata codes and coordinates'!$C$3:$E$2960,2,FALSE),0))+COS(IF(E380&lt;&gt;"-",VLOOKUP(E380,'i. iata codes and coordinates'!$C$3:$E$2960,2,FALSE),0))*COS(IF(G380&lt;&gt;"-",VLOOKUP(G380,'i. iata codes and coordinates'!$C$3:$E$2960,2,FALSE),0))*COS(IF(G380&lt;&gt;"-",VLOOKUP(G380,'i. iata codes and coordinates'!$C$3:$E$2960,3,FALSE),0)-IF(E380&lt;&gt;"-",VLOOKUP(E380,'i. iata codes and coordinates'!$C$3:$E$2960,3,FALSE),0)))*3959,0)</f>
        <v>#N/A</v>
      </c>
      <c r="L380" s="7"/>
      <c r="M380" s="7"/>
    </row>
    <row r="381" spans="4:13" ht="15" thickBot="1">
      <c r="D381" s="9">
        <v>365</v>
      </c>
      <c r="E381" s="231"/>
      <c r="F381" s="233" t="str">
        <f>IFERROR(VLOOKUP(E381,'i. iata codes and coordinates'!$C$3:$J$2960,4,FALSE)," ")</f>
        <v xml:space="preserve"> </v>
      </c>
      <c r="G381" s="231"/>
      <c r="H381" s="233" t="str">
        <f>IFERROR(VLOOKUP(G381,'i. iata codes and coordinates'!$C$3:$J$2960,4,FALSE)," ")</f>
        <v xml:space="preserve"> </v>
      </c>
      <c r="I381" s="232" t="s">
        <v>369</v>
      </c>
      <c r="J381" s="7"/>
      <c r="K381" s="33" t="e">
        <f>IF(AND(E381&lt;&gt;"-",G381&lt;&gt;"-"),ACOS(SIN(IF(E381&lt;&gt;"-",VLOOKUP(E381,'i. iata codes and coordinates'!$C$3:$E$2960,2,FALSE),0))*SIN(IF(G381&lt;&gt;"-",VLOOKUP(G381,'i. iata codes and coordinates'!$C$3:$E$2960,2,FALSE),0))+COS(IF(E381&lt;&gt;"-",VLOOKUP(E381,'i. iata codes and coordinates'!$C$3:$E$2960,2,FALSE),0))*COS(IF(G381&lt;&gt;"-",VLOOKUP(G381,'i. iata codes and coordinates'!$C$3:$E$2960,2,FALSE),0))*COS(IF(G381&lt;&gt;"-",VLOOKUP(G381,'i. iata codes and coordinates'!$C$3:$E$2960,3,FALSE),0)-IF(E381&lt;&gt;"-",VLOOKUP(E381,'i. iata codes and coordinates'!$C$3:$E$2960,3,FALSE),0)))*3959,0)</f>
        <v>#N/A</v>
      </c>
      <c r="L381" s="7"/>
      <c r="M381" s="7"/>
    </row>
    <row r="382" spans="4:13" ht="15" thickBot="1">
      <c r="D382" s="9">
        <v>366</v>
      </c>
      <c r="E382" s="231"/>
      <c r="F382" s="233" t="str">
        <f>IFERROR(VLOOKUP(E382,'i. iata codes and coordinates'!$C$3:$J$2960,4,FALSE)," ")</f>
        <v xml:space="preserve"> </v>
      </c>
      <c r="G382" s="231"/>
      <c r="H382" s="233" t="str">
        <f>IFERROR(VLOOKUP(G382,'i. iata codes and coordinates'!$C$3:$J$2960,4,FALSE)," ")</f>
        <v xml:space="preserve"> </v>
      </c>
      <c r="I382" s="232" t="s">
        <v>369</v>
      </c>
      <c r="J382" s="7"/>
      <c r="K382" s="33" t="e">
        <f>IF(AND(E382&lt;&gt;"-",G382&lt;&gt;"-"),ACOS(SIN(IF(E382&lt;&gt;"-",VLOOKUP(E382,'i. iata codes and coordinates'!$C$3:$E$2960,2,FALSE),0))*SIN(IF(G382&lt;&gt;"-",VLOOKUP(G382,'i. iata codes and coordinates'!$C$3:$E$2960,2,FALSE),0))+COS(IF(E382&lt;&gt;"-",VLOOKUP(E382,'i. iata codes and coordinates'!$C$3:$E$2960,2,FALSE),0))*COS(IF(G382&lt;&gt;"-",VLOOKUP(G382,'i. iata codes and coordinates'!$C$3:$E$2960,2,FALSE),0))*COS(IF(G382&lt;&gt;"-",VLOOKUP(G382,'i. iata codes and coordinates'!$C$3:$E$2960,3,FALSE),0)-IF(E382&lt;&gt;"-",VLOOKUP(E382,'i. iata codes and coordinates'!$C$3:$E$2960,3,FALSE),0)))*3959,0)</f>
        <v>#N/A</v>
      </c>
      <c r="L382" s="7"/>
      <c r="M382" s="7"/>
    </row>
    <row r="383" spans="4:13" ht="15" thickBot="1">
      <c r="D383" s="9">
        <v>367</v>
      </c>
      <c r="E383" s="231"/>
      <c r="F383" s="233" t="str">
        <f>IFERROR(VLOOKUP(E383,'i. iata codes and coordinates'!$C$3:$J$2960,4,FALSE)," ")</f>
        <v xml:space="preserve"> </v>
      </c>
      <c r="G383" s="231"/>
      <c r="H383" s="233" t="str">
        <f>IFERROR(VLOOKUP(G383,'i. iata codes and coordinates'!$C$3:$J$2960,4,FALSE)," ")</f>
        <v xml:space="preserve"> </v>
      </c>
      <c r="I383" s="232" t="s">
        <v>369</v>
      </c>
      <c r="J383" s="7"/>
      <c r="K383" s="33" t="e">
        <f>IF(AND(E383&lt;&gt;"-",G383&lt;&gt;"-"),ACOS(SIN(IF(E383&lt;&gt;"-",VLOOKUP(E383,'i. iata codes and coordinates'!$C$3:$E$2960,2,FALSE),0))*SIN(IF(G383&lt;&gt;"-",VLOOKUP(G383,'i. iata codes and coordinates'!$C$3:$E$2960,2,FALSE),0))+COS(IF(E383&lt;&gt;"-",VLOOKUP(E383,'i. iata codes and coordinates'!$C$3:$E$2960,2,FALSE),0))*COS(IF(G383&lt;&gt;"-",VLOOKUP(G383,'i. iata codes and coordinates'!$C$3:$E$2960,2,FALSE),0))*COS(IF(G383&lt;&gt;"-",VLOOKUP(G383,'i. iata codes and coordinates'!$C$3:$E$2960,3,FALSE),0)-IF(E383&lt;&gt;"-",VLOOKUP(E383,'i. iata codes and coordinates'!$C$3:$E$2960,3,FALSE),0)))*3959,0)</f>
        <v>#N/A</v>
      </c>
      <c r="L383" s="7"/>
      <c r="M383" s="7"/>
    </row>
    <row r="384" spans="4:13" ht="15" thickBot="1">
      <c r="D384" s="9">
        <v>368</v>
      </c>
      <c r="E384" s="231"/>
      <c r="F384" s="233" t="str">
        <f>IFERROR(VLOOKUP(E384,'i. iata codes and coordinates'!$C$3:$J$2960,4,FALSE)," ")</f>
        <v xml:space="preserve"> </v>
      </c>
      <c r="G384" s="231"/>
      <c r="H384" s="233" t="str">
        <f>IFERROR(VLOOKUP(G384,'i. iata codes and coordinates'!$C$3:$J$2960,4,FALSE)," ")</f>
        <v xml:space="preserve"> </v>
      </c>
      <c r="I384" s="232" t="s">
        <v>369</v>
      </c>
      <c r="J384" s="7"/>
      <c r="K384" s="33" t="e">
        <f>IF(AND(E384&lt;&gt;"-",G384&lt;&gt;"-"),ACOS(SIN(IF(E384&lt;&gt;"-",VLOOKUP(E384,'i. iata codes and coordinates'!$C$3:$E$2960,2,FALSE),0))*SIN(IF(G384&lt;&gt;"-",VLOOKUP(G384,'i. iata codes and coordinates'!$C$3:$E$2960,2,FALSE),0))+COS(IF(E384&lt;&gt;"-",VLOOKUP(E384,'i. iata codes and coordinates'!$C$3:$E$2960,2,FALSE),0))*COS(IF(G384&lt;&gt;"-",VLOOKUP(G384,'i. iata codes and coordinates'!$C$3:$E$2960,2,FALSE),0))*COS(IF(G384&lt;&gt;"-",VLOOKUP(G384,'i. iata codes and coordinates'!$C$3:$E$2960,3,FALSE),0)-IF(E384&lt;&gt;"-",VLOOKUP(E384,'i. iata codes and coordinates'!$C$3:$E$2960,3,FALSE),0)))*3959,0)</f>
        <v>#N/A</v>
      </c>
      <c r="L384" s="7"/>
      <c r="M384" s="7"/>
    </row>
    <row r="385" spans="4:13" ht="15" thickBot="1">
      <c r="D385" s="9">
        <v>369</v>
      </c>
      <c r="E385" s="231"/>
      <c r="F385" s="233" t="str">
        <f>IFERROR(VLOOKUP(E385,'i. iata codes and coordinates'!$C$3:$J$2960,4,FALSE)," ")</f>
        <v xml:space="preserve"> </v>
      </c>
      <c r="G385" s="231"/>
      <c r="H385" s="233" t="str">
        <f>IFERROR(VLOOKUP(G385,'i. iata codes and coordinates'!$C$3:$J$2960,4,FALSE)," ")</f>
        <v xml:space="preserve"> </v>
      </c>
      <c r="I385" s="232" t="s">
        <v>369</v>
      </c>
      <c r="J385" s="7"/>
      <c r="K385" s="33" t="e">
        <f>IF(AND(E385&lt;&gt;"-",G385&lt;&gt;"-"),ACOS(SIN(IF(E385&lt;&gt;"-",VLOOKUP(E385,'i. iata codes and coordinates'!$C$3:$E$2960,2,FALSE),0))*SIN(IF(G385&lt;&gt;"-",VLOOKUP(G385,'i. iata codes and coordinates'!$C$3:$E$2960,2,FALSE),0))+COS(IF(E385&lt;&gt;"-",VLOOKUP(E385,'i. iata codes and coordinates'!$C$3:$E$2960,2,FALSE),0))*COS(IF(G385&lt;&gt;"-",VLOOKUP(G385,'i. iata codes and coordinates'!$C$3:$E$2960,2,FALSE),0))*COS(IF(G385&lt;&gt;"-",VLOOKUP(G385,'i. iata codes and coordinates'!$C$3:$E$2960,3,FALSE),0)-IF(E385&lt;&gt;"-",VLOOKUP(E385,'i. iata codes and coordinates'!$C$3:$E$2960,3,FALSE),0)))*3959,0)</f>
        <v>#N/A</v>
      </c>
      <c r="L385" s="7"/>
      <c r="M385" s="7"/>
    </row>
    <row r="386" spans="4:13" ht="15" thickBot="1">
      <c r="D386" s="9">
        <v>370</v>
      </c>
      <c r="E386" s="231"/>
      <c r="F386" s="233" t="str">
        <f>IFERROR(VLOOKUP(E386,'i. iata codes and coordinates'!$C$3:$J$2960,4,FALSE)," ")</f>
        <v xml:space="preserve"> </v>
      </c>
      <c r="G386" s="231"/>
      <c r="H386" s="233" t="str">
        <f>IFERROR(VLOOKUP(G386,'i. iata codes and coordinates'!$C$3:$J$2960,4,FALSE)," ")</f>
        <v xml:space="preserve"> </v>
      </c>
      <c r="I386" s="232" t="s">
        <v>369</v>
      </c>
      <c r="J386" s="7"/>
      <c r="K386" s="33" t="e">
        <f>IF(AND(E386&lt;&gt;"-",G386&lt;&gt;"-"),ACOS(SIN(IF(E386&lt;&gt;"-",VLOOKUP(E386,'i. iata codes and coordinates'!$C$3:$E$2960,2,FALSE),0))*SIN(IF(G386&lt;&gt;"-",VLOOKUP(G386,'i. iata codes and coordinates'!$C$3:$E$2960,2,FALSE),0))+COS(IF(E386&lt;&gt;"-",VLOOKUP(E386,'i. iata codes and coordinates'!$C$3:$E$2960,2,FALSE),0))*COS(IF(G386&lt;&gt;"-",VLOOKUP(G386,'i. iata codes and coordinates'!$C$3:$E$2960,2,FALSE),0))*COS(IF(G386&lt;&gt;"-",VLOOKUP(G386,'i. iata codes and coordinates'!$C$3:$E$2960,3,FALSE),0)-IF(E386&lt;&gt;"-",VLOOKUP(E386,'i. iata codes and coordinates'!$C$3:$E$2960,3,FALSE),0)))*3959,0)</f>
        <v>#N/A</v>
      </c>
      <c r="L386" s="7"/>
      <c r="M386" s="7"/>
    </row>
    <row r="387" spans="4:13" ht="15" thickBot="1">
      <c r="D387" s="9">
        <v>371</v>
      </c>
      <c r="E387" s="231"/>
      <c r="F387" s="233" t="str">
        <f>IFERROR(VLOOKUP(E387,'i. iata codes and coordinates'!$C$3:$J$2960,4,FALSE)," ")</f>
        <v xml:space="preserve"> </v>
      </c>
      <c r="G387" s="231"/>
      <c r="H387" s="233" t="str">
        <f>IFERROR(VLOOKUP(G387,'i. iata codes and coordinates'!$C$3:$J$2960,4,FALSE)," ")</f>
        <v xml:space="preserve"> </v>
      </c>
      <c r="I387" s="232" t="s">
        <v>369</v>
      </c>
      <c r="J387" s="7"/>
      <c r="K387" s="33" t="e">
        <f>IF(AND(E387&lt;&gt;"-",G387&lt;&gt;"-"),ACOS(SIN(IF(E387&lt;&gt;"-",VLOOKUP(E387,'i. iata codes and coordinates'!$C$3:$E$2960,2,FALSE),0))*SIN(IF(G387&lt;&gt;"-",VLOOKUP(G387,'i. iata codes and coordinates'!$C$3:$E$2960,2,FALSE),0))+COS(IF(E387&lt;&gt;"-",VLOOKUP(E387,'i. iata codes and coordinates'!$C$3:$E$2960,2,FALSE),0))*COS(IF(G387&lt;&gt;"-",VLOOKUP(G387,'i. iata codes and coordinates'!$C$3:$E$2960,2,FALSE),0))*COS(IF(G387&lt;&gt;"-",VLOOKUP(G387,'i. iata codes and coordinates'!$C$3:$E$2960,3,FALSE),0)-IF(E387&lt;&gt;"-",VLOOKUP(E387,'i. iata codes and coordinates'!$C$3:$E$2960,3,FALSE),0)))*3959,0)</f>
        <v>#N/A</v>
      </c>
      <c r="L387" s="7"/>
      <c r="M387" s="7"/>
    </row>
    <row r="388" spans="4:13" ht="15" thickBot="1">
      <c r="D388" s="9">
        <v>372</v>
      </c>
      <c r="E388" s="231"/>
      <c r="F388" s="233" t="str">
        <f>IFERROR(VLOOKUP(E388,'i. iata codes and coordinates'!$C$3:$J$2960,4,FALSE)," ")</f>
        <v xml:space="preserve"> </v>
      </c>
      <c r="G388" s="231"/>
      <c r="H388" s="233" t="str">
        <f>IFERROR(VLOOKUP(G388,'i. iata codes and coordinates'!$C$3:$J$2960,4,FALSE)," ")</f>
        <v xml:space="preserve"> </v>
      </c>
      <c r="I388" s="232" t="s">
        <v>369</v>
      </c>
      <c r="J388" s="7"/>
      <c r="K388" s="33" t="e">
        <f>IF(AND(E388&lt;&gt;"-",G388&lt;&gt;"-"),ACOS(SIN(IF(E388&lt;&gt;"-",VLOOKUP(E388,'i. iata codes and coordinates'!$C$3:$E$2960,2,FALSE),0))*SIN(IF(G388&lt;&gt;"-",VLOOKUP(G388,'i. iata codes and coordinates'!$C$3:$E$2960,2,FALSE),0))+COS(IF(E388&lt;&gt;"-",VLOOKUP(E388,'i. iata codes and coordinates'!$C$3:$E$2960,2,FALSE),0))*COS(IF(G388&lt;&gt;"-",VLOOKUP(G388,'i. iata codes and coordinates'!$C$3:$E$2960,2,FALSE),0))*COS(IF(G388&lt;&gt;"-",VLOOKUP(G388,'i. iata codes and coordinates'!$C$3:$E$2960,3,FALSE),0)-IF(E388&lt;&gt;"-",VLOOKUP(E388,'i. iata codes and coordinates'!$C$3:$E$2960,3,FALSE),0)))*3959,0)</f>
        <v>#N/A</v>
      </c>
      <c r="L388" s="7"/>
      <c r="M388" s="7"/>
    </row>
    <row r="389" spans="4:13" ht="15" thickBot="1">
      <c r="D389" s="9">
        <v>373</v>
      </c>
      <c r="E389" s="231"/>
      <c r="F389" s="233" t="str">
        <f>IFERROR(VLOOKUP(E389,'i. iata codes and coordinates'!$C$3:$J$2960,4,FALSE)," ")</f>
        <v xml:space="preserve"> </v>
      </c>
      <c r="G389" s="231"/>
      <c r="H389" s="233" t="str">
        <f>IFERROR(VLOOKUP(G389,'i. iata codes and coordinates'!$C$3:$J$2960,4,FALSE)," ")</f>
        <v xml:space="preserve"> </v>
      </c>
      <c r="I389" s="232" t="s">
        <v>369</v>
      </c>
      <c r="J389" s="7"/>
      <c r="K389" s="33" t="e">
        <f>IF(AND(E389&lt;&gt;"-",G389&lt;&gt;"-"),ACOS(SIN(IF(E389&lt;&gt;"-",VLOOKUP(E389,'i. iata codes and coordinates'!$C$3:$E$2960,2,FALSE),0))*SIN(IF(G389&lt;&gt;"-",VLOOKUP(G389,'i. iata codes and coordinates'!$C$3:$E$2960,2,FALSE),0))+COS(IF(E389&lt;&gt;"-",VLOOKUP(E389,'i. iata codes and coordinates'!$C$3:$E$2960,2,FALSE),0))*COS(IF(G389&lt;&gt;"-",VLOOKUP(G389,'i. iata codes and coordinates'!$C$3:$E$2960,2,FALSE),0))*COS(IF(G389&lt;&gt;"-",VLOOKUP(G389,'i. iata codes and coordinates'!$C$3:$E$2960,3,FALSE),0)-IF(E389&lt;&gt;"-",VLOOKUP(E389,'i. iata codes and coordinates'!$C$3:$E$2960,3,FALSE),0)))*3959,0)</f>
        <v>#N/A</v>
      </c>
      <c r="L389" s="7"/>
      <c r="M389" s="7"/>
    </row>
    <row r="390" spans="4:13" ht="15" thickBot="1">
      <c r="D390" s="9">
        <v>374</v>
      </c>
      <c r="E390" s="231"/>
      <c r="F390" s="233" t="str">
        <f>IFERROR(VLOOKUP(E390,'i. iata codes and coordinates'!$C$3:$J$2960,4,FALSE)," ")</f>
        <v xml:space="preserve"> </v>
      </c>
      <c r="G390" s="231"/>
      <c r="H390" s="233" t="str">
        <f>IFERROR(VLOOKUP(G390,'i. iata codes and coordinates'!$C$3:$J$2960,4,FALSE)," ")</f>
        <v xml:space="preserve"> </v>
      </c>
      <c r="I390" s="232" t="s">
        <v>369</v>
      </c>
      <c r="J390" s="7"/>
      <c r="K390" s="33" t="e">
        <f>IF(AND(E390&lt;&gt;"-",G390&lt;&gt;"-"),ACOS(SIN(IF(E390&lt;&gt;"-",VLOOKUP(E390,'i. iata codes and coordinates'!$C$3:$E$2960,2,FALSE),0))*SIN(IF(G390&lt;&gt;"-",VLOOKUP(G390,'i. iata codes and coordinates'!$C$3:$E$2960,2,FALSE),0))+COS(IF(E390&lt;&gt;"-",VLOOKUP(E390,'i. iata codes and coordinates'!$C$3:$E$2960,2,FALSE),0))*COS(IF(G390&lt;&gt;"-",VLOOKUP(G390,'i. iata codes and coordinates'!$C$3:$E$2960,2,FALSE),0))*COS(IF(G390&lt;&gt;"-",VLOOKUP(G390,'i. iata codes and coordinates'!$C$3:$E$2960,3,FALSE),0)-IF(E390&lt;&gt;"-",VLOOKUP(E390,'i. iata codes and coordinates'!$C$3:$E$2960,3,FALSE),0)))*3959,0)</f>
        <v>#N/A</v>
      </c>
      <c r="L390" s="7"/>
      <c r="M390" s="7"/>
    </row>
    <row r="391" spans="4:13" ht="15" thickBot="1">
      <c r="D391" s="9">
        <v>375</v>
      </c>
      <c r="E391" s="231"/>
      <c r="F391" s="233" t="str">
        <f>IFERROR(VLOOKUP(E391,'i. iata codes and coordinates'!$C$3:$J$2960,4,FALSE)," ")</f>
        <v xml:space="preserve"> </v>
      </c>
      <c r="G391" s="231"/>
      <c r="H391" s="233" t="str">
        <f>IFERROR(VLOOKUP(G391,'i. iata codes and coordinates'!$C$3:$J$2960,4,FALSE)," ")</f>
        <v xml:space="preserve"> </v>
      </c>
      <c r="I391" s="232" t="s">
        <v>369</v>
      </c>
      <c r="J391" s="7"/>
      <c r="K391" s="33" t="e">
        <f>IF(AND(E391&lt;&gt;"-",G391&lt;&gt;"-"),ACOS(SIN(IF(E391&lt;&gt;"-",VLOOKUP(E391,'i. iata codes and coordinates'!$C$3:$E$2960,2,FALSE),0))*SIN(IF(G391&lt;&gt;"-",VLOOKUP(G391,'i. iata codes and coordinates'!$C$3:$E$2960,2,FALSE),0))+COS(IF(E391&lt;&gt;"-",VLOOKUP(E391,'i. iata codes and coordinates'!$C$3:$E$2960,2,FALSE),0))*COS(IF(G391&lt;&gt;"-",VLOOKUP(G391,'i. iata codes and coordinates'!$C$3:$E$2960,2,FALSE),0))*COS(IF(G391&lt;&gt;"-",VLOOKUP(G391,'i. iata codes and coordinates'!$C$3:$E$2960,3,FALSE),0)-IF(E391&lt;&gt;"-",VLOOKUP(E391,'i. iata codes and coordinates'!$C$3:$E$2960,3,FALSE),0)))*3959,0)</f>
        <v>#N/A</v>
      </c>
      <c r="L391" s="7"/>
      <c r="M391" s="7"/>
    </row>
    <row r="392" spans="4:13" ht="15" thickBot="1">
      <c r="D392" s="9">
        <v>376</v>
      </c>
      <c r="E392" s="231"/>
      <c r="F392" s="233" t="str">
        <f>IFERROR(VLOOKUP(E392,'i. iata codes and coordinates'!$C$3:$J$2960,4,FALSE)," ")</f>
        <v xml:space="preserve"> </v>
      </c>
      <c r="G392" s="231"/>
      <c r="H392" s="233" t="str">
        <f>IFERROR(VLOOKUP(G392,'i. iata codes and coordinates'!$C$3:$J$2960,4,FALSE)," ")</f>
        <v xml:space="preserve"> </v>
      </c>
      <c r="I392" s="232" t="s">
        <v>369</v>
      </c>
      <c r="J392" s="7"/>
      <c r="K392" s="33" t="e">
        <f>IF(AND(E392&lt;&gt;"-",G392&lt;&gt;"-"),ACOS(SIN(IF(E392&lt;&gt;"-",VLOOKUP(E392,'i. iata codes and coordinates'!$C$3:$E$2960,2,FALSE),0))*SIN(IF(G392&lt;&gt;"-",VLOOKUP(G392,'i. iata codes and coordinates'!$C$3:$E$2960,2,FALSE),0))+COS(IF(E392&lt;&gt;"-",VLOOKUP(E392,'i. iata codes and coordinates'!$C$3:$E$2960,2,FALSE),0))*COS(IF(G392&lt;&gt;"-",VLOOKUP(G392,'i. iata codes and coordinates'!$C$3:$E$2960,2,FALSE),0))*COS(IF(G392&lt;&gt;"-",VLOOKUP(G392,'i. iata codes and coordinates'!$C$3:$E$2960,3,FALSE),0)-IF(E392&lt;&gt;"-",VLOOKUP(E392,'i. iata codes and coordinates'!$C$3:$E$2960,3,FALSE),0)))*3959,0)</f>
        <v>#N/A</v>
      </c>
      <c r="L392" s="7"/>
      <c r="M392" s="7"/>
    </row>
    <row r="393" spans="4:13" ht="15" thickBot="1">
      <c r="D393" s="9">
        <v>377</v>
      </c>
      <c r="E393" s="231"/>
      <c r="F393" s="233" t="str">
        <f>IFERROR(VLOOKUP(E393,'i. iata codes and coordinates'!$C$3:$J$2960,4,FALSE)," ")</f>
        <v xml:space="preserve"> </v>
      </c>
      <c r="G393" s="231"/>
      <c r="H393" s="233" t="str">
        <f>IFERROR(VLOOKUP(G393,'i. iata codes and coordinates'!$C$3:$J$2960,4,FALSE)," ")</f>
        <v xml:space="preserve"> </v>
      </c>
      <c r="I393" s="232" t="s">
        <v>369</v>
      </c>
      <c r="J393" s="7"/>
      <c r="K393" s="33" t="e">
        <f>IF(AND(E393&lt;&gt;"-",G393&lt;&gt;"-"),ACOS(SIN(IF(E393&lt;&gt;"-",VLOOKUP(E393,'i. iata codes and coordinates'!$C$3:$E$2960,2,FALSE),0))*SIN(IF(G393&lt;&gt;"-",VLOOKUP(G393,'i. iata codes and coordinates'!$C$3:$E$2960,2,FALSE),0))+COS(IF(E393&lt;&gt;"-",VLOOKUP(E393,'i. iata codes and coordinates'!$C$3:$E$2960,2,FALSE),0))*COS(IF(G393&lt;&gt;"-",VLOOKUP(G393,'i. iata codes and coordinates'!$C$3:$E$2960,2,FALSE),0))*COS(IF(G393&lt;&gt;"-",VLOOKUP(G393,'i. iata codes and coordinates'!$C$3:$E$2960,3,FALSE),0)-IF(E393&lt;&gt;"-",VLOOKUP(E393,'i. iata codes and coordinates'!$C$3:$E$2960,3,FALSE),0)))*3959,0)</f>
        <v>#N/A</v>
      </c>
      <c r="L393" s="7"/>
      <c r="M393" s="7"/>
    </row>
    <row r="394" spans="4:13" ht="15" thickBot="1">
      <c r="D394" s="9">
        <v>378</v>
      </c>
      <c r="E394" s="231"/>
      <c r="F394" s="233" t="str">
        <f>IFERROR(VLOOKUP(E394,'i. iata codes and coordinates'!$C$3:$J$2960,4,FALSE)," ")</f>
        <v xml:space="preserve"> </v>
      </c>
      <c r="G394" s="231"/>
      <c r="H394" s="233" t="str">
        <f>IFERROR(VLOOKUP(G394,'i. iata codes and coordinates'!$C$3:$J$2960,4,FALSE)," ")</f>
        <v xml:space="preserve"> </v>
      </c>
      <c r="I394" s="232" t="s">
        <v>369</v>
      </c>
      <c r="J394" s="7"/>
      <c r="K394" s="33" t="e">
        <f>IF(AND(E394&lt;&gt;"-",G394&lt;&gt;"-"),ACOS(SIN(IF(E394&lt;&gt;"-",VLOOKUP(E394,'i. iata codes and coordinates'!$C$3:$E$2960,2,FALSE),0))*SIN(IF(G394&lt;&gt;"-",VLOOKUP(G394,'i. iata codes and coordinates'!$C$3:$E$2960,2,FALSE),0))+COS(IF(E394&lt;&gt;"-",VLOOKUP(E394,'i. iata codes and coordinates'!$C$3:$E$2960,2,FALSE),0))*COS(IF(G394&lt;&gt;"-",VLOOKUP(G394,'i. iata codes and coordinates'!$C$3:$E$2960,2,FALSE),0))*COS(IF(G394&lt;&gt;"-",VLOOKUP(G394,'i. iata codes and coordinates'!$C$3:$E$2960,3,FALSE),0)-IF(E394&lt;&gt;"-",VLOOKUP(E394,'i. iata codes and coordinates'!$C$3:$E$2960,3,FALSE),0)))*3959,0)</f>
        <v>#N/A</v>
      </c>
      <c r="L394" s="7"/>
      <c r="M394" s="7"/>
    </row>
    <row r="395" spans="4:13" ht="15" thickBot="1">
      <c r="D395" s="9">
        <v>379</v>
      </c>
      <c r="E395" s="231"/>
      <c r="F395" s="233" t="str">
        <f>IFERROR(VLOOKUP(E395,'i. iata codes and coordinates'!$C$3:$J$2960,4,FALSE)," ")</f>
        <v xml:space="preserve"> </v>
      </c>
      <c r="G395" s="231"/>
      <c r="H395" s="233" t="str">
        <f>IFERROR(VLOOKUP(G395,'i. iata codes and coordinates'!$C$3:$J$2960,4,FALSE)," ")</f>
        <v xml:space="preserve"> </v>
      </c>
      <c r="I395" s="232" t="s">
        <v>369</v>
      </c>
      <c r="J395" s="7"/>
      <c r="K395" s="33" t="e">
        <f>IF(AND(E395&lt;&gt;"-",G395&lt;&gt;"-"),ACOS(SIN(IF(E395&lt;&gt;"-",VLOOKUP(E395,'i. iata codes and coordinates'!$C$3:$E$2960,2,FALSE),0))*SIN(IF(G395&lt;&gt;"-",VLOOKUP(G395,'i. iata codes and coordinates'!$C$3:$E$2960,2,FALSE),0))+COS(IF(E395&lt;&gt;"-",VLOOKUP(E395,'i. iata codes and coordinates'!$C$3:$E$2960,2,FALSE),0))*COS(IF(G395&lt;&gt;"-",VLOOKUP(G395,'i. iata codes and coordinates'!$C$3:$E$2960,2,FALSE),0))*COS(IF(G395&lt;&gt;"-",VLOOKUP(G395,'i. iata codes and coordinates'!$C$3:$E$2960,3,FALSE),0)-IF(E395&lt;&gt;"-",VLOOKUP(E395,'i. iata codes and coordinates'!$C$3:$E$2960,3,FALSE),0)))*3959,0)</f>
        <v>#N/A</v>
      </c>
      <c r="L395" s="7"/>
      <c r="M395" s="7"/>
    </row>
    <row r="396" spans="4:13" ht="15" thickBot="1">
      <c r="D396" s="9">
        <v>380</v>
      </c>
      <c r="E396" s="231"/>
      <c r="F396" s="233" t="str">
        <f>IFERROR(VLOOKUP(E396,'i. iata codes and coordinates'!$C$3:$J$2960,4,FALSE)," ")</f>
        <v xml:space="preserve"> </v>
      </c>
      <c r="G396" s="231"/>
      <c r="H396" s="233" t="str">
        <f>IFERROR(VLOOKUP(G396,'i. iata codes and coordinates'!$C$3:$J$2960,4,FALSE)," ")</f>
        <v xml:space="preserve"> </v>
      </c>
      <c r="I396" s="232" t="s">
        <v>369</v>
      </c>
      <c r="J396" s="7"/>
      <c r="K396" s="33" t="e">
        <f>IF(AND(E396&lt;&gt;"-",G396&lt;&gt;"-"),ACOS(SIN(IF(E396&lt;&gt;"-",VLOOKUP(E396,'i. iata codes and coordinates'!$C$3:$E$2960,2,FALSE),0))*SIN(IF(G396&lt;&gt;"-",VLOOKUP(G396,'i. iata codes and coordinates'!$C$3:$E$2960,2,FALSE),0))+COS(IF(E396&lt;&gt;"-",VLOOKUP(E396,'i. iata codes and coordinates'!$C$3:$E$2960,2,FALSE),0))*COS(IF(G396&lt;&gt;"-",VLOOKUP(G396,'i. iata codes and coordinates'!$C$3:$E$2960,2,FALSE),0))*COS(IF(G396&lt;&gt;"-",VLOOKUP(G396,'i. iata codes and coordinates'!$C$3:$E$2960,3,FALSE),0)-IF(E396&lt;&gt;"-",VLOOKUP(E396,'i. iata codes and coordinates'!$C$3:$E$2960,3,FALSE),0)))*3959,0)</f>
        <v>#N/A</v>
      </c>
      <c r="L396" s="7"/>
      <c r="M396" s="7"/>
    </row>
    <row r="397" spans="4:13" ht="15" thickBot="1">
      <c r="D397" s="9">
        <v>381</v>
      </c>
      <c r="E397" s="231"/>
      <c r="F397" s="233" t="str">
        <f>IFERROR(VLOOKUP(E397,'i. iata codes and coordinates'!$C$3:$J$2960,4,FALSE)," ")</f>
        <v xml:space="preserve"> </v>
      </c>
      <c r="G397" s="231"/>
      <c r="H397" s="233" t="str">
        <f>IFERROR(VLOOKUP(G397,'i. iata codes and coordinates'!$C$3:$J$2960,4,FALSE)," ")</f>
        <v xml:space="preserve"> </v>
      </c>
      <c r="I397" s="232" t="s">
        <v>369</v>
      </c>
      <c r="J397" s="7"/>
      <c r="K397" s="33" t="e">
        <f>IF(AND(E397&lt;&gt;"-",G397&lt;&gt;"-"),ACOS(SIN(IF(E397&lt;&gt;"-",VLOOKUP(E397,'i. iata codes and coordinates'!$C$3:$E$2960,2,FALSE),0))*SIN(IF(G397&lt;&gt;"-",VLOOKUP(G397,'i. iata codes and coordinates'!$C$3:$E$2960,2,FALSE),0))+COS(IF(E397&lt;&gt;"-",VLOOKUP(E397,'i. iata codes and coordinates'!$C$3:$E$2960,2,FALSE),0))*COS(IF(G397&lt;&gt;"-",VLOOKUP(G397,'i. iata codes and coordinates'!$C$3:$E$2960,2,FALSE),0))*COS(IF(G397&lt;&gt;"-",VLOOKUP(G397,'i. iata codes and coordinates'!$C$3:$E$2960,3,FALSE),0)-IF(E397&lt;&gt;"-",VLOOKUP(E397,'i. iata codes and coordinates'!$C$3:$E$2960,3,FALSE),0)))*3959,0)</f>
        <v>#N/A</v>
      </c>
      <c r="L397" s="7"/>
      <c r="M397" s="7"/>
    </row>
    <row r="398" spans="4:13" ht="15" thickBot="1">
      <c r="D398" s="9">
        <v>382</v>
      </c>
      <c r="E398" s="231"/>
      <c r="F398" s="233" t="str">
        <f>IFERROR(VLOOKUP(E398,'i. iata codes and coordinates'!$C$3:$J$2960,4,FALSE)," ")</f>
        <v xml:space="preserve"> </v>
      </c>
      <c r="G398" s="231"/>
      <c r="H398" s="233" t="str">
        <f>IFERROR(VLOOKUP(G398,'i. iata codes and coordinates'!$C$3:$J$2960,4,FALSE)," ")</f>
        <v xml:space="preserve"> </v>
      </c>
      <c r="I398" s="232" t="s">
        <v>369</v>
      </c>
      <c r="J398" s="7"/>
      <c r="K398" s="33" t="e">
        <f>IF(AND(E398&lt;&gt;"-",G398&lt;&gt;"-"),ACOS(SIN(IF(E398&lt;&gt;"-",VLOOKUP(E398,'i. iata codes and coordinates'!$C$3:$E$2960,2,FALSE),0))*SIN(IF(G398&lt;&gt;"-",VLOOKUP(G398,'i. iata codes and coordinates'!$C$3:$E$2960,2,FALSE),0))+COS(IF(E398&lt;&gt;"-",VLOOKUP(E398,'i. iata codes and coordinates'!$C$3:$E$2960,2,FALSE),0))*COS(IF(G398&lt;&gt;"-",VLOOKUP(G398,'i. iata codes and coordinates'!$C$3:$E$2960,2,FALSE),0))*COS(IF(G398&lt;&gt;"-",VLOOKUP(G398,'i. iata codes and coordinates'!$C$3:$E$2960,3,FALSE),0)-IF(E398&lt;&gt;"-",VLOOKUP(E398,'i. iata codes and coordinates'!$C$3:$E$2960,3,FALSE),0)))*3959,0)</f>
        <v>#N/A</v>
      </c>
      <c r="L398" s="7"/>
      <c r="M398" s="7"/>
    </row>
    <row r="399" spans="4:13" ht="15" thickBot="1">
      <c r="D399" s="9">
        <v>383</v>
      </c>
      <c r="E399" s="231"/>
      <c r="F399" s="233" t="str">
        <f>IFERROR(VLOOKUP(E399,'i. iata codes and coordinates'!$C$3:$J$2960,4,FALSE)," ")</f>
        <v xml:space="preserve"> </v>
      </c>
      <c r="G399" s="231"/>
      <c r="H399" s="233" t="str">
        <f>IFERROR(VLOOKUP(G399,'i. iata codes and coordinates'!$C$3:$J$2960,4,FALSE)," ")</f>
        <v xml:space="preserve"> </v>
      </c>
      <c r="I399" s="232" t="s">
        <v>369</v>
      </c>
      <c r="J399" s="7"/>
      <c r="K399" s="33" t="e">
        <f>IF(AND(E399&lt;&gt;"-",G399&lt;&gt;"-"),ACOS(SIN(IF(E399&lt;&gt;"-",VLOOKUP(E399,'i. iata codes and coordinates'!$C$3:$E$2960,2,FALSE),0))*SIN(IF(G399&lt;&gt;"-",VLOOKUP(G399,'i. iata codes and coordinates'!$C$3:$E$2960,2,FALSE),0))+COS(IF(E399&lt;&gt;"-",VLOOKUP(E399,'i. iata codes and coordinates'!$C$3:$E$2960,2,FALSE),0))*COS(IF(G399&lt;&gt;"-",VLOOKUP(G399,'i. iata codes and coordinates'!$C$3:$E$2960,2,FALSE),0))*COS(IF(G399&lt;&gt;"-",VLOOKUP(G399,'i. iata codes and coordinates'!$C$3:$E$2960,3,FALSE),0)-IF(E399&lt;&gt;"-",VLOOKUP(E399,'i. iata codes and coordinates'!$C$3:$E$2960,3,FALSE),0)))*3959,0)</f>
        <v>#N/A</v>
      </c>
      <c r="L399" s="7"/>
      <c r="M399" s="7"/>
    </row>
    <row r="400" spans="4:13" ht="15" thickBot="1">
      <c r="D400" s="9">
        <v>384</v>
      </c>
      <c r="E400" s="231"/>
      <c r="F400" s="233" t="str">
        <f>IFERROR(VLOOKUP(E400,'i. iata codes and coordinates'!$C$3:$J$2960,4,FALSE)," ")</f>
        <v xml:space="preserve"> </v>
      </c>
      <c r="G400" s="231"/>
      <c r="H400" s="233" t="str">
        <f>IFERROR(VLOOKUP(G400,'i. iata codes and coordinates'!$C$3:$J$2960,4,FALSE)," ")</f>
        <v xml:space="preserve"> </v>
      </c>
      <c r="I400" s="232" t="s">
        <v>369</v>
      </c>
      <c r="J400" s="7"/>
      <c r="K400" s="33" t="e">
        <f>IF(AND(E400&lt;&gt;"-",G400&lt;&gt;"-"),ACOS(SIN(IF(E400&lt;&gt;"-",VLOOKUP(E400,'i. iata codes and coordinates'!$C$3:$E$2960,2,FALSE),0))*SIN(IF(G400&lt;&gt;"-",VLOOKUP(G400,'i. iata codes and coordinates'!$C$3:$E$2960,2,FALSE),0))+COS(IF(E400&lt;&gt;"-",VLOOKUP(E400,'i. iata codes and coordinates'!$C$3:$E$2960,2,FALSE),0))*COS(IF(G400&lt;&gt;"-",VLOOKUP(G400,'i. iata codes and coordinates'!$C$3:$E$2960,2,FALSE),0))*COS(IF(G400&lt;&gt;"-",VLOOKUP(G400,'i. iata codes and coordinates'!$C$3:$E$2960,3,FALSE),0)-IF(E400&lt;&gt;"-",VLOOKUP(E400,'i. iata codes and coordinates'!$C$3:$E$2960,3,FALSE),0)))*3959,0)</f>
        <v>#N/A</v>
      </c>
      <c r="L400" s="7"/>
      <c r="M400" s="7"/>
    </row>
    <row r="401" spans="4:13" ht="15" thickBot="1">
      <c r="D401" s="9">
        <v>385</v>
      </c>
      <c r="E401" s="231"/>
      <c r="F401" s="233" t="str">
        <f>IFERROR(VLOOKUP(E401,'i. iata codes and coordinates'!$C$3:$J$2960,4,FALSE)," ")</f>
        <v xml:space="preserve"> </v>
      </c>
      <c r="G401" s="231"/>
      <c r="H401" s="233" t="str">
        <f>IFERROR(VLOOKUP(G401,'i. iata codes and coordinates'!$C$3:$J$2960,4,FALSE)," ")</f>
        <v xml:space="preserve"> </v>
      </c>
      <c r="I401" s="232" t="s">
        <v>369</v>
      </c>
      <c r="J401" s="7"/>
      <c r="K401" s="33" t="e">
        <f>IF(AND(E401&lt;&gt;"-",G401&lt;&gt;"-"),ACOS(SIN(IF(E401&lt;&gt;"-",VLOOKUP(E401,'i. iata codes and coordinates'!$C$3:$E$2960,2,FALSE),0))*SIN(IF(G401&lt;&gt;"-",VLOOKUP(G401,'i. iata codes and coordinates'!$C$3:$E$2960,2,FALSE),0))+COS(IF(E401&lt;&gt;"-",VLOOKUP(E401,'i. iata codes and coordinates'!$C$3:$E$2960,2,FALSE),0))*COS(IF(G401&lt;&gt;"-",VLOOKUP(G401,'i. iata codes and coordinates'!$C$3:$E$2960,2,FALSE),0))*COS(IF(G401&lt;&gt;"-",VLOOKUP(G401,'i. iata codes and coordinates'!$C$3:$E$2960,3,FALSE),0)-IF(E401&lt;&gt;"-",VLOOKUP(E401,'i. iata codes and coordinates'!$C$3:$E$2960,3,FALSE),0)))*3959,0)</f>
        <v>#N/A</v>
      </c>
      <c r="L401" s="7"/>
      <c r="M401" s="7"/>
    </row>
    <row r="402" spans="4:13" ht="15" thickBot="1">
      <c r="D402" s="9">
        <v>386</v>
      </c>
      <c r="E402" s="231"/>
      <c r="F402" s="233" t="str">
        <f>IFERROR(VLOOKUP(E402,'i. iata codes and coordinates'!$C$3:$J$2960,4,FALSE)," ")</f>
        <v xml:space="preserve"> </v>
      </c>
      <c r="G402" s="231"/>
      <c r="H402" s="233" t="str">
        <f>IFERROR(VLOOKUP(G402,'i. iata codes and coordinates'!$C$3:$J$2960,4,FALSE)," ")</f>
        <v xml:space="preserve"> </v>
      </c>
      <c r="I402" s="232" t="s">
        <v>369</v>
      </c>
      <c r="J402" s="7"/>
      <c r="K402" s="33" t="e">
        <f>IF(AND(E402&lt;&gt;"-",G402&lt;&gt;"-"),ACOS(SIN(IF(E402&lt;&gt;"-",VLOOKUP(E402,'i. iata codes and coordinates'!$C$3:$E$2960,2,FALSE),0))*SIN(IF(G402&lt;&gt;"-",VLOOKUP(G402,'i. iata codes and coordinates'!$C$3:$E$2960,2,FALSE),0))+COS(IF(E402&lt;&gt;"-",VLOOKUP(E402,'i. iata codes and coordinates'!$C$3:$E$2960,2,FALSE),0))*COS(IF(G402&lt;&gt;"-",VLOOKUP(G402,'i. iata codes and coordinates'!$C$3:$E$2960,2,FALSE),0))*COS(IF(G402&lt;&gt;"-",VLOOKUP(G402,'i. iata codes and coordinates'!$C$3:$E$2960,3,FALSE),0)-IF(E402&lt;&gt;"-",VLOOKUP(E402,'i. iata codes and coordinates'!$C$3:$E$2960,3,FALSE),0)))*3959,0)</f>
        <v>#N/A</v>
      </c>
      <c r="L402" s="7"/>
      <c r="M402" s="7"/>
    </row>
    <row r="403" spans="4:13" ht="15" thickBot="1">
      <c r="D403" s="9">
        <v>387</v>
      </c>
      <c r="E403" s="231"/>
      <c r="F403" s="233" t="str">
        <f>IFERROR(VLOOKUP(E403,'i. iata codes and coordinates'!$C$3:$J$2960,4,FALSE)," ")</f>
        <v xml:space="preserve"> </v>
      </c>
      <c r="G403" s="231"/>
      <c r="H403" s="233" t="str">
        <f>IFERROR(VLOOKUP(G403,'i. iata codes and coordinates'!$C$3:$J$2960,4,FALSE)," ")</f>
        <v xml:space="preserve"> </v>
      </c>
      <c r="I403" s="232" t="s">
        <v>369</v>
      </c>
      <c r="J403" s="7"/>
      <c r="K403" s="33" t="e">
        <f>IF(AND(E403&lt;&gt;"-",G403&lt;&gt;"-"),ACOS(SIN(IF(E403&lt;&gt;"-",VLOOKUP(E403,'i. iata codes and coordinates'!$C$3:$E$2960,2,FALSE),0))*SIN(IF(G403&lt;&gt;"-",VLOOKUP(G403,'i. iata codes and coordinates'!$C$3:$E$2960,2,FALSE),0))+COS(IF(E403&lt;&gt;"-",VLOOKUP(E403,'i. iata codes and coordinates'!$C$3:$E$2960,2,FALSE),0))*COS(IF(G403&lt;&gt;"-",VLOOKUP(G403,'i. iata codes and coordinates'!$C$3:$E$2960,2,FALSE),0))*COS(IF(G403&lt;&gt;"-",VLOOKUP(G403,'i. iata codes and coordinates'!$C$3:$E$2960,3,FALSE),0)-IF(E403&lt;&gt;"-",VLOOKUP(E403,'i. iata codes and coordinates'!$C$3:$E$2960,3,FALSE),0)))*3959,0)</f>
        <v>#N/A</v>
      </c>
      <c r="L403" s="7"/>
      <c r="M403" s="7"/>
    </row>
    <row r="404" spans="4:13" ht="15" thickBot="1">
      <c r="D404" s="9">
        <v>388</v>
      </c>
      <c r="E404" s="231"/>
      <c r="F404" s="233" t="str">
        <f>IFERROR(VLOOKUP(E404,'i. iata codes and coordinates'!$C$3:$J$2960,4,FALSE)," ")</f>
        <v xml:space="preserve"> </v>
      </c>
      <c r="G404" s="231"/>
      <c r="H404" s="233" t="str">
        <f>IFERROR(VLOOKUP(G404,'i. iata codes and coordinates'!$C$3:$J$2960,4,FALSE)," ")</f>
        <v xml:space="preserve"> </v>
      </c>
      <c r="I404" s="232" t="s">
        <v>369</v>
      </c>
      <c r="J404" s="7"/>
      <c r="K404" s="33" t="e">
        <f>IF(AND(E404&lt;&gt;"-",G404&lt;&gt;"-"),ACOS(SIN(IF(E404&lt;&gt;"-",VLOOKUP(E404,'i. iata codes and coordinates'!$C$3:$E$2960,2,FALSE),0))*SIN(IF(G404&lt;&gt;"-",VLOOKUP(G404,'i. iata codes and coordinates'!$C$3:$E$2960,2,FALSE),0))+COS(IF(E404&lt;&gt;"-",VLOOKUP(E404,'i. iata codes and coordinates'!$C$3:$E$2960,2,FALSE),0))*COS(IF(G404&lt;&gt;"-",VLOOKUP(G404,'i. iata codes and coordinates'!$C$3:$E$2960,2,FALSE),0))*COS(IF(G404&lt;&gt;"-",VLOOKUP(G404,'i. iata codes and coordinates'!$C$3:$E$2960,3,FALSE),0)-IF(E404&lt;&gt;"-",VLOOKUP(E404,'i. iata codes and coordinates'!$C$3:$E$2960,3,FALSE),0)))*3959,0)</f>
        <v>#N/A</v>
      </c>
      <c r="L404" s="7"/>
      <c r="M404" s="7"/>
    </row>
    <row r="405" spans="4:13" ht="15" thickBot="1">
      <c r="D405" s="9">
        <v>389</v>
      </c>
      <c r="E405" s="231"/>
      <c r="F405" s="233" t="str">
        <f>IFERROR(VLOOKUP(E405,'i. iata codes and coordinates'!$C$3:$J$2960,4,FALSE)," ")</f>
        <v xml:space="preserve"> </v>
      </c>
      <c r="G405" s="231"/>
      <c r="H405" s="233" t="str">
        <f>IFERROR(VLOOKUP(G405,'i. iata codes and coordinates'!$C$3:$J$2960,4,FALSE)," ")</f>
        <v xml:space="preserve"> </v>
      </c>
      <c r="I405" s="232" t="s">
        <v>369</v>
      </c>
      <c r="J405" s="7"/>
      <c r="K405" s="33" t="e">
        <f>IF(AND(E405&lt;&gt;"-",G405&lt;&gt;"-"),ACOS(SIN(IF(E405&lt;&gt;"-",VLOOKUP(E405,'i. iata codes and coordinates'!$C$3:$E$2960,2,FALSE),0))*SIN(IF(G405&lt;&gt;"-",VLOOKUP(G405,'i. iata codes and coordinates'!$C$3:$E$2960,2,FALSE),0))+COS(IF(E405&lt;&gt;"-",VLOOKUP(E405,'i. iata codes and coordinates'!$C$3:$E$2960,2,FALSE),0))*COS(IF(G405&lt;&gt;"-",VLOOKUP(G405,'i. iata codes and coordinates'!$C$3:$E$2960,2,FALSE),0))*COS(IF(G405&lt;&gt;"-",VLOOKUP(G405,'i. iata codes and coordinates'!$C$3:$E$2960,3,FALSE),0)-IF(E405&lt;&gt;"-",VLOOKUP(E405,'i. iata codes and coordinates'!$C$3:$E$2960,3,FALSE),0)))*3959,0)</f>
        <v>#N/A</v>
      </c>
      <c r="L405" s="7"/>
      <c r="M405" s="7"/>
    </row>
    <row r="406" spans="4:13" ht="15" thickBot="1">
      <c r="D406" s="9">
        <v>390</v>
      </c>
      <c r="E406" s="231"/>
      <c r="F406" s="233" t="str">
        <f>IFERROR(VLOOKUP(E406,'i. iata codes and coordinates'!$C$3:$J$2960,4,FALSE)," ")</f>
        <v xml:space="preserve"> </v>
      </c>
      <c r="G406" s="231"/>
      <c r="H406" s="233" t="str">
        <f>IFERROR(VLOOKUP(G406,'i. iata codes and coordinates'!$C$3:$J$2960,4,FALSE)," ")</f>
        <v xml:space="preserve"> </v>
      </c>
      <c r="I406" s="232" t="s">
        <v>369</v>
      </c>
      <c r="J406" s="7"/>
      <c r="K406" s="33" t="e">
        <f>IF(AND(E406&lt;&gt;"-",G406&lt;&gt;"-"),ACOS(SIN(IF(E406&lt;&gt;"-",VLOOKUP(E406,'i. iata codes and coordinates'!$C$3:$E$2960,2,FALSE),0))*SIN(IF(G406&lt;&gt;"-",VLOOKUP(G406,'i. iata codes and coordinates'!$C$3:$E$2960,2,FALSE),0))+COS(IF(E406&lt;&gt;"-",VLOOKUP(E406,'i. iata codes and coordinates'!$C$3:$E$2960,2,FALSE),0))*COS(IF(G406&lt;&gt;"-",VLOOKUP(G406,'i. iata codes and coordinates'!$C$3:$E$2960,2,FALSE),0))*COS(IF(G406&lt;&gt;"-",VLOOKUP(G406,'i. iata codes and coordinates'!$C$3:$E$2960,3,FALSE),0)-IF(E406&lt;&gt;"-",VLOOKUP(E406,'i. iata codes and coordinates'!$C$3:$E$2960,3,FALSE),0)))*3959,0)</f>
        <v>#N/A</v>
      </c>
      <c r="L406" s="7"/>
      <c r="M406" s="7"/>
    </row>
    <row r="407" spans="4:13" ht="15" thickBot="1">
      <c r="D407" s="9">
        <v>391</v>
      </c>
      <c r="E407" s="231"/>
      <c r="F407" s="233" t="str">
        <f>IFERROR(VLOOKUP(E407,'i. iata codes and coordinates'!$C$3:$J$2960,4,FALSE)," ")</f>
        <v xml:space="preserve"> </v>
      </c>
      <c r="G407" s="231"/>
      <c r="H407" s="233" t="str">
        <f>IFERROR(VLOOKUP(G407,'i. iata codes and coordinates'!$C$3:$J$2960,4,FALSE)," ")</f>
        <v xml:space="preserve"> </v>
      </c>
      <c r="I407" s="232" t="s">
        <v>369</v>
      </c>
      <c r="J407" s="7"/>
      <c r="K407" s="33" t="e">
        <f>IF(AND(E407&lt;&gt;"-",G407&lt;&gt;"-"),ACOS(SIN(IF(E407&lt;&gt;"-",VLOOKUP(E407,'i. iata codes and coordinates'!$C$3:$E$2960,2,FALSE),0))*SIN(IF(G407&lt;&gt;"-",VLOOKUP(G407,'i. iata codes and coordinates'!$C$3:$E$2960,2,FALSE),0))+COS(IF(E407&lt;&gt;"-",VLOOKUP(E407,'i. iata codes and coordinates'!$C$3:$E$2960,2,FALSE),0))*COS(IF(G407&lt;&gt;"-",VLOOKUP(G407,'i. iata codes and coordinates'!$C$3:$E$2960,2,FALSE),0))*COS(IF(G407&lt;&gt;"-",VLOOKUP(G407,'i. iata codes and coordinates'!$C$3:$E$2960,3,FALSE),0)-IF(E407&lt;&gt;"-",VLOOKUP(E407,'i. iata codes and coordinates'!$C$3:$E$2960,3,FALSE),0)))*3959,0)</f>
        <v>#N/A</v>
      </c>
      <c r="L407" s="7"/>
      <c r="M407" s="7"/>
    </row>
    <row r="408" spans="4:13" ht="15" thickBot="1">
      <c r="D408" s="9">
        <v>392</v>
      </c>
      <c r="E408" s="231"/>
      <c r="F408" s="233" t="str">
        <f>IFERROR(VLOOKUP(E408,'i. iata codes and coordinates'!$C$3:$J$2960,4,FALSE)," ")</f>
        <v xml:space="preserve"> </v>
      </c>
      <c r="G408" s="231"/>
      <c r="H408" s="233" t="str">
        <f>IFERROR(VLOOKUP(G408,'i. iata codes and coordinates'!$C$3:$J$2960,4,FALSE)," ")</f>
        <v xml:space="preserve"> </v>
      </c>
      <c r="I408" s="232" t="s">
        <v>369</v>
      </c>
      <c r="J408" s="7"/>
      <c r="K408" s="33" t="e">
        <f>IF(AND(E408&lt;&gt;"-",G408&lt;&gt;"-"),ACOS(SIN(IF(E408&lt;&gt;"-",VLOOKUP(E408,'i. iata codes and coordinates'!$C$3:$E$2960,2,FALSE),0))*SIN(IF(G408&lt;&gt;"-",VLOOKUP(G408,'i. iata codes and coordinates'!$C$3:$E$2960,2,FALSE),0))+COS(IF(E408&lt;&gt;"-",VLOOKUP(E408,'i. iata codes and coordinates'!$C$3:$E$2960,2,FALSE),0))*COS(IF(G408&lt;&gt;"-",VLOOKUP(G408,'i. iata codes and coordinates'!$C$3:$E$2960,2,FALSE),0))*COS(IF(G408&lt;&gt;"-",VLOOKUP(G408,'i. iata codes and coordinates'!$C$3:$E$2960,3,FALSE),0)-IF(E408&lt;&gt;"-",VLOOKUP(E408,'i. iata codes and coordinates'!$C$3:$E$2960,3,FALSE),0)))*3959,0)</f>
        <v>#N/A</v>
      </c>
      <c r="L408" s="7"/>
      <c r="M408" s="7"/>
    </row>
    <row r="409" spans="4:13" ht="15" thickBot="1">
      <c r="D409" s="9">
        <v>393</v>
      </c>
      <c r="E409" s="231"/>
      <c r="F409" s="233" t="str">
        <f>IFERROR(VLOOKUP(E409,'i. iata codes and coordinates'!$C$3:$J$2960,4,FALSE)," ")</f>
        <v xml:space="preserve"> </v>
      </c>
      <c r="G409" s="231"/>
      <c r="H409" s="233" t="str">
        <f>IFERROR(VLOOKUP(G409,'i. iata codes and coordinates'!$C$3:$J$2960,4,FALSE)," ")</f>
        <v xml:space="preserve"> </v>
      </c>
      <c r="I409" s="232" t="s">
        <v>369</v>
      </c>
      <c r="J409" s="7"/>
      <c r="K409" s="33" t="e">
        <f>IF(AND(E409&lt;&gt;"-",G409&lt;&gt;"-"),ACOS(SIN(IF(E409&lt;&gt;"-",VLOOKUP(E409,'i. iata codes and coordinates'!$C$3:$E$2960,2,FALSE),0))*SIN(IF(G409&lt;&gt;"-",VLOOKUP(G409,'i. iata codes and coordinates'!$C$3:$E$2960,2,FALSE),0))+COS(IF(E409&lt;&gt;"-",VLOOKUP(E409,'i. iata codes and coordinates'!$C$3:$E$2960,2,FALSE),0))*COS(IF(G409&lt;&gt;"-",VLOOKUP(G409,'i. iata codes and coordinates'!$C$3:$E$2960,2,FALSE),0))*COS(IF(G409&lt;&gt;"-",VLOOKUP(G409,'i. iata codes and coordinates'!$C$3:$E$2960,3,FALSE),0)-IF(E409&lt;&gt;"-",VLOOKUP(E409,'i. iata codes and coordinates'!$C$3:$E$2960,3,FALSE),0)))*3959,0)</f>
        <v>#N/A</v>
      </c>
      <c r="L409" s="7"/>
      <c r="M409" s="7"/>
    </row>
    <row r="410" spans="4:13" ht="15" thickBot="1">
      <c r="D410" s="9">
        <v>394</v>
      </c>
      <c r="E410" s="231"/>
      <c r="F410" s="233" t="str">
        <f>IFERROR(VLOOKUP(E410,'i. iata codes and coordinates'!$C$3:$J$2960,4,FALSE)," ")</f>
        <v xml:space="preserve"> </v>
      </c>
      <c r="G410" s="231"/>
      <c r="H410" s="233" t="str">
        <f>IFERROR(VLOOKUP(G410,'i. iata codes and coordinates'!$C$3:$J$2960,4,FALSE)," ")</f>
        <v xml:space="preserve"> </v>
      </c>
      <c r="I410" s="232" t="s">
        <v>369</v>
      </c>
      <c r="J410" s="7"/>
      <c r="K410" s="33" t="e">
        <f>IF(AND(E410&lt;&gt;"-",G410&lt;&gt;"-"),ACOS(SIN(IF(E410&lt;&gt;"-",VLOOKUP(E410,'i. iata codes and coordinates'!$C$3:$E$2960,2,FALSE),0))*SIN(IF(G410&lt;&gt;"-",VLOOKUP(G410,'i. iata codes and coordinates'!$C$3:$E$2960,2,FALSE),0))+COS(IF(E410&lt;&gt;"-",VLOOKUP(E410,'i. iata codes and coordinates'!$C$3:$E$2960,2,FALSE),0))*COS(IF(G410&lt;&gt;"-",VLOOKUP(G410,'i. iata codes and coordinates'!$C$3:$E$2960,2,FALSE),0))*COS(IF(G410&lt;&gt;"-",VLOOKUP(G410,'i. iata codes and coordinates'!$C$3:$E$2960,3,FALSE),0)-IF(E410&lt;&gt;"-",VLOOKUP(E410,'i. iata codes and coordinates'!$C$3:$E$2960,3,FALSE),0)))*3959,0)</f>
        <v>#N/A</v>
      </c>
      <c r="L410" s="7"/>
      <c r="M410" s="7"/>
    </row>
    <row r="411" spans="4:13" ht="15" thickBot="1">
      <c r="D411" s="9">
        <v>395</v>
      </c>
      <c r="E411" s="231"/>
      <c r="F411" s="233" t="str">
        <f>IFERROR(VLOOKUP(E411,'i. iata codes and coordinates'!$C$3:$J$2960,4,FALSE)," ")</f>
        <v xml:space="preserve"> </v>
      </c>
      <c r="G411" s="231"/>
      <c r="H411" s="233" t="str">
        <f>IFERROR(VLOOKUP(G411,'i. iata codes and coordinates'!$C$3:$J$2960,4,FALSE)," ")</f>
        <v xml:space="preserve"> </v>
      </c>
      <c r="I411" s="232" t="s">
        <v>369</v>
      </c>
      <c r="J411" s="7"/>
      <c r="K411" s="33" t="e">
        <f>IF(AND(E411&lt;&gt;"-",G411&lt;&gt;"-"),ACOS(SIN(IF(E411&lt;&gt;"-",VLOOKUP(E411,'i. iata codes and coordinates'!$C$3:$E$2960,2,FALSE),0))*SIN(IF(G411&lt;&gt;"-",VLOOKUP(G411,'i. iata codes and coordinates'!$C$3:$E$2960,2,FALSE),0))+COS(IF(E411&lt;&gt;"-",VLOOKUP(E411,'i. iata codes and coordinates'!$C$3:$E$2960,2,FALSE),0))*COS(IF(G411&lt;&gt;"-",VLOOKUP(G411,'i. iata codes and coordinates'!$C$3:$E$2960,2,FALSE),0))*COS(IF(G411&lt;&gt;"-",VLOOKUP(G411,'i. iata codes and coordinates'!$C$3:$E$2960,3,FALSE),0)-IF(E411&lt;&gt;"-",VLOOKUP(E411,'i. iata codes and coordinates'!$C$3:$E$2960,3,FALSE),0)))*3959,0)</f>
        <v>#N/A</v>
      </c>
      <c r="L411" s="7"/>
      <c r="M411" s="7"/>
    </row>
    <row r="412" spans="4:13" ht="15" thickBot="1">
      <c r="D412" s="9">
        <v>396</v>
      </c>
      <c r="E412" s="231"/>
      <c r="F412" s="233" t="str">
        <f>IFERROR(VLOOKUP(E412,'i. iata codes and coordinates'!$C$3:$J$2960,4,FALSE)," ")</f>
        <v xml:space="preserve"> </v>
      </c>
      <c r="G412" s="231"/>
      <c r="H412" s="233" t="str">
        <f>IFERROR(VLOOKUP(G412,'i. iata codes and coordinates'!$C$3:$J$2960,4,FALSE)," ")</f>
        <v xml:space="preserve"> </v>
      </c>
      <c r="I412" s="232" t="s">
        <v>369</v>
      </c>
      <c r="J412" s="7"/>
      <c r="K412" s="33" t="e">
        <f>IF(AND(E412&lt;&gt;"-",G412&lt;&gt;"-"),ACOS(SIN(IF(E412&lt;&gt;"-",VLOOKUP(E412,'i. iata codes and coordinates'!$C$3:$E$2960,2,FALSE),0))*SIN(IF(G412&lt;&gt;"-",VLOOKUP(G412,'i. iata codes and coordinates'!$C$3:$E$2960,2,FALSE),0))+COS(IF(E412&lt;&gt;"-",VLOOKUP(E412,'i. iata codes and coordinates'!$C$3:$E$2960,2,FALSE),0))*COS(IF(G412&lt;&gt;"-",VLOOKUP(G412,'i. iata codes and coordinates'!$C$3:$E$2960,2,FALSE),0))*COS(IF(G412&lt;&gt;"-",VLOOKUP(G412,'i. iata codes and coordinates'!$C$3:$E$2960,3,FALSE),0)-IF(E412&lt;&gt;"-",VLOOKUP(E412,'i. iata codes and coordinates'!$C$3:$E$2960,3,FALSE),0)))*3959,0)</f>
        <v>#N/A</v>
      </c>
      <c r="L412" s="7"/>
      <c r="M412" s="7"/>
    </row>
    <row r="413" spans="4:13" ht="15" thickBot="1">
      <c r="D413" s="9">
        <v>397</v>
      </c>
      <c r="E413" s="231"/>
      <c r="F413" s="233" t="str">
        <f>IFERROR(VLOOKUP(E413,'i. iata codes and coordinates'!$C$3:$J$2960,4,FALSE)," ")</f>
        <v xml:space="preserve"> </v>
      </c>
      <c r="G413" s="231"/>
      <c r="H413" s="233" t="str">
        <f>IFERROR(VLOOKUP(G413,'i. iata codes and coordinates'!$C$3:$J$2960,4,FALSE)," ")</f>
        <v xml:space="preserve"> </v>
      </c>
      <c r="I413" s="232" t="s">
        <v>369</v>
      </c>
      <c r="J413" s="7"/>
      <c r="K413" s="33" t="e">
        <f>IF(AND(E413&lt;&gt;"-",G413&lt;&gt;"-"),ACOS(SIN(IF(E413&lt;&gt;"-",VLOOKUP(E413,'i. iata codes and coordinates'!$C$3:$E$2960,2,FALSE),0))*SIN(IF(G413&lt;&gt;"-",VLOOKUP(G413,'i. iata codes and coordinates'!$C$3:$E$2960,2,FALSE),0))+COS(IF(E413&lt;&gt;"-",VLOOKUP(E413,'i. iata codes and coordinates'!$C$3:$E$2960,2,FALSE),0))*COS(IF(G413&lt;&gt;"-",VLOOKUP(G413,'i. iata codes and coordinates'!$C$3:$E$2960,2,FALSE),0))*COS(IF(G413&lt;&gt;"-",VLOOKUP(G413,'i. iata codes and coordinates'!$C$3:$E$2960,3,FALSE),0)-IF(E413&lt;&gt;"-",VLOOKUP(E413,'i. iata codes and coordinates'!$C$3:$E$2960,3,FALSE),0)))*3959,0)</f>
        <v>#N/A</v>
      </c>
      <c r="L413" s="7"/>
      <c r="M413" s="7"/>
    </row>
    <row r="414" spans="4:13" ht="15" thickBot="1">
      <c r="D414" s="9">
        <v>398</v>
      </c>
      <c r="E414" s="231"/>
      <c r="F414" s="233" t="str">
        <f>IFERROR(VLOOKUP(E414,'i. iata codes and coordinates'!$C$3:$J$2960,4,FALSE)," ")</f>
        <v xml:space="preserve"> </v>
      </c>
      <c r="G414" s="231"/>
      <c r="H414" s="233" t="str">
        <f>IFERROR(VLOOKUP(G414,'i. iata codes and coordinates'!$C$3:$J$2960,4,FALSE)," ")</f>
        <v xml:space="preserve"> </v>
      </c>
      <c r="I414" s="232" t="s">
        <v>369</v>
      </c>
      <c r="J414" s="7"/>
      <c r="K414" s="33" t="e">
        <f>IF(AND(E414&lt;&gt;"-",G414&lt;&gt;"-"),ACOS(SIN(IF(E414&lt;&gt;"-",VLOOKUP(E414,'i. iata codes and coordinates'!$C$3:$E$2960,2,FALSE),0))*SIN(IF(G414&lt;&gt;"-",VLOOKUP(G414,'i. iata codes and coordinates'!$C$3:$E$2960,2,FALSE),0))+COS(IF(E414&lt;&gt;"-",VLOOKUP(E414,'i. iata codes and coordinates'!$C$3:$E$2960,2,FALSE),0))*COS(IF(G414&lt;&gt;"-",VLOOKUP(G414,'i. iata codes and coordinates'!$C$3:$E$2960,2,FALSE),0))*COS(IF(G414&lt;&gt;"-",VLOOKUP(G414,'i. iata codes and coordinates'!$C$3:$E$2960,3,FALSE),0)-IF(E414&lt;&gt;"-",VLOOKUP(E414,'i. iata codes and coordinates'!$C$3:$E$2960,3,FALSE),0)))*3959,0)</f>
        <v>#N/A</v>
      </c>
      <c r="L414" s="7"/>
      <c r="M414" s="7"/>
    </row>
    <row r="415" spans="4:13" ht="15" thickBot="1">
      <c r="D415" s="9">
        <v>399</v>
      </c>
      <c r="E415" s="231"/>
      <c r="F415" s="233" t="str">
        <f>IFERROR(VLOOKUP(E415,'i. iata codes and coordinates'!$C$3:$J$2960,4,FALSE)," ")</f>
        <v xml:space="preserve"> </v>
      </c>
      <c r="G415" s="231"/>
      <c r="H415" s="233" t="str">
        <f>IFERROR(VLOOKUP(G415,'i. iata codes and coordinates'!$C$3:$J$2960,4,FALSE)," ")</f>
        <v xml:space="preserve"> </v>
      </c>
      <c r="I415" s="232" t="s">
        <v>369</v>
      </c>
      <c r="J415" s="7"/>
      <c r="K415" s="33" t="e">
        <f>IF(AND(E415&lt;&gt;"-",G415&lt;&gt;"-"),ACOS(SIN(IF(E415&lt;&gt;"-",VLOOKUP(E415,'i. iata codes and coordinates'!$C$3:$E$2960,2,FALSE),0))*SIN(IF(G415&lt;&gt;"-",VLOOKUP(G415,'i. iata codes and coordinates'!$C$3:$E$2960,2,FALSE),0))+COS(IF(E415&lt;&gt;"-",VLOOKUP(E415,'i. iata codes and coordinates'!$C$3:$E$2960,2,FALSE),0))*COS(IF(G415&lt;&gt;"-",VLOOKUP(G415,'i. iata codes and coordinates'!$C$3:$E$2960,2,FALSE),0))*COS(IF(G415&lt;&gt;"-",VLOOKUP(G415,'i. iata codes and coordinates'!$C$3:$E$2960,3,FALSE),0)-IF(E415&lt;&gt;"-",VLOOKUP(E415,'i. iata codes and coordinates'!$C$3:$E$2960,3,FALSE),0)))*3959,0)</f>
        <v>#N/A</v>
      </c>
      <c r="L415" s="7"/>
      <c r="M415" s="7"/>
    </row>
    <row r="416" spans="4:13" ht="15" thickBot="1">
      <c r="D416" s="9">
        <v>400</v>
      </c>
      <c r="E416" s="231"/>
      <c r="F416" s="233" t="str">
        <f>IFERROR(VLOOKUP(E416,'i. iata codes and coordinates'!$C$3:$J$2960,4,FALSE)," ")</f>
        <v xml:space="preserve"> </v>
      </c>
      <c r="G416" s="231"/>
      <c r="H416" s="233" t="str">
        <f>IFERROR(VLOOKUP(G416,'i. iata codes and coordinates'!$C$3:$J$2960,4,FALSE)," ")</f>
        <v xml:space="preserve"> </v>
      </c>
      <c r="I416" s="232" t="s">
        <v>369</v>
      </c>
      <c r="J416" s="7"/>
      <c r="K416" s="33" t="e">
        <f>IF(AND(E416&lt;&gt;"-",G416&lt;&gt;"-"),ACOS(SIN(IF(E416&lt;&gt;"-",VLOOKUP(E416,'i. iata codes and coordinates'!$C$3:$E$2960,2,FALSE),0))*SIN(IF(G416&lt;&gt;"-",VLOOKUP(G416,'i. iata codes and coordinates'!$C$3:$E$2960,2,FALSE),0))+COS(IF(E416&lt;&gt;"-",VLOOKUP(E416,'i. iata codes and coordinates'!$C$3:$E$2960,2,FALSE),0))*COS(IF(G416&lt;&gt;"-",VLOOKUP(G416,'i. iata codes and coordinates'!$C$3:$E$2960,2,FALSE),0))*COS(IF(G416&lt;&gt;"-",VLOOKUP(G416,'i. iata codes and coordinates'!$C$3:$E$2960,3,FALSE),0)-IF(E416&lt;&gt;"-",VLOOKUP(E416,'i. iata codes and coordinates'!$C$3:$E$2960,3,FALSE),0)))*3959,0)</f>
        <v>#N/A</v>
      </c>
      <c r="L416" s="7"/>
      <c r="M416" s="7"/>
    </row>
    <row r="417" spans="4:13" ht="15" thickBot="1">
      <c r="D417" s="9">
        <v>401</v>
      </c>
      <c r="E417" s="231"/>
      <c r="F417" s="233" t="str">
        <f>IFERROR(VLOOKUP(E417,'i. iata codes and coordinates'!$C$3:$J$2960,4,FALSE)," ")</f>
        <v xml:space="preserve"> </v>
      </c>
      <c r="G417" s="231"/>
      <c r="H417" s="233" t="str">
        <f>IFERROR(VLOOKUP(G417,'i. iata codes and coordinates'!$C$3:$J$2960,4,FALSE)," ")</f>
        <v xml:space="preserve"> </v>
      </c>
      <c r="I417" s="232" t="s">
        <v>369</v>
      </c>
      <c r="J417" s="7"/>
      <c r="K417" s="33" t="e">
        <f>IF(AND(E417&lt;&gt;"-",G417&lt;&gt;"-"),ACOS(SIN(IF(E417&lt;&gt;"-",VLOOKUP(E417,'i. iata codes and coordinates'!$C$3:$E$2960,2,FALSE),0))*SIN(IF(G417&lt;&gt;"-",VLOOKUP(G417,'i. iata codes and coordinates'!$C$3:$E$2960,2,FALSE),0))+COS(IF(E417&lt;&gt;"-",VLOOKUP(E417,'i. iata codes and coordinates'!$C$3:$E$2960,2,FALSE),0))*COS(IF(G417&lt;&gt;"-",VLOOKUP(G417,'i. iata codes and coordinates'!$C$3:$E$2960,2,FALSE),0))*COS(IF(G417&lt;&gt;"-",VLOOKUP(G417,'i. iata codes and coordinates'!$C$3:$E$2960,3,FALSE),0)-IF(E417&lt;&gt;"-",VLOOKUP(E417,'i. iata codes and coordinates'!$C$3:$E$2960,3,FALSE),0)))*3959,0)</f>
        <v>#N/A</v>
      </c>
      <c r="L417" s="7"/>
      <c r="M417" s="7"/>
    </row>
    <row r="418" spans="4:13" ht="15" thickBot="1">
      <c r="D418" s="9">
        <v>402</v>
      </c>
      <c r="E418" s="231"/>
      <c r="F418" s="233" t="str">
        <f>IFERROR(VLOOKUP(E418,'i. iata codes and coordinates'!$C$3:$J$2960,4,FALSE)," ")</f>
        <v xml:space="preserve"> </v>
      </c>
      <c r="G418" s="231"/>
      <c r="H418" s="233" t="str">
        <f>IFERROR(VLOOKUP(G418,'i. iata codes and coordinates'!$C$3:$J$2960,4,FALSE)," ")</f>
        <v xml:space="preserve"> </v>
      </c>
      <c r="I418" s="232" t="s">
        <v>369</v>
      </c>
      <c r="J418" s="7"/>
      <c r="K418" s="33" t="e">
        <f>IF(AND(E418&lt;&gt;"-",G418&lt;&gt;"-"),ACOS(SIN(IF(E418&lt;&gt;"-",VLOOKUP(E418,'i. iata codes and coordinates'!$C$3:$E$2960,2,FALSE),0))*SIN(IF(G418&lt;&gt;"-",VLOOKUP(G418,'i. iata codes and coordinates'!$C$3:$E$2960,2,FALSE),0))+COS(IF(E418&lt;&gt;"-",VLOOKUP(E418,'i. iata codes and coordinates'!$C$3:$E$2960,2,FALSE),0))*COS(IF(G418&lt;&gt;"-",VLOOKUP(G418,'i. iata codes and coordinates'!$C$3:$E$2960,2,FALSE),0))*COS(IF(G418&lt;&gt;"-",VLOOKUP(G418,'i. iata codes and coordinates'!$C$3:$E$2960,3,FALSE),0)-IF(E418&lt;&gt;"-",VLOOKUP(E418,'i. iata codes and coordinates'!$C$3:$E$2960,3,FALSE),0)))*3959,0)</f>
        <v>#N/A</v>
      </c>
      <c r="L418" s="7"/>
      <c r="M418" s="7"/>
    </row>
    <row r="419" spans="4:13" ht="15" thickBot="1">
      <c r="D419" s="9">
        <v>403</v>
      </c>
      <c r="E419" s="231"/>
      <c r="F419" s="233" t="str">
        <f>IFERROR(VLOOKUP(E419,'i. iata codes and coordinates'!$C$3:$J$2960,4,FALSE)," ")</f>
        <v xml:space="preserve"> </v>
      </c>
      <c r="G419" s="231"/>
      <c r="H419" s="233" t="str">
        <f>IFERROR(VLOOKUP(G419,'i. iata codes and coordinates'!$C$3:$J$2960,4,FALSE)," ")</f>
        <v xml:space="preserve"> </v>
      </c>
      <c r="I419" s="232" t="s">
        <v>369</v>
      </c>
      <c r="J419" s="7"/>
      <c r="K419" s="33" t="e">
        <f>IF(AND(E419&lt;&gt;"-",G419&lt;&gt;"-"),ACOS(SIN(IF(E419&lt;&gt;"-",VLOOKUP(E419,'i. iata codes and coordinates'!$C$3:$E$2960,2,FALSE),0))*SIN(IF(G419&lt;&gt;"-",VLOOKUP(G419,'i. iata codes and coordinates'!$C$3:$E$2960,2,FALSE),0))+COS(IF(E419&lt;&gt;"-",VLOOKUP(E419,'i. iata codes and coordinates'!$C$3:$E$2960,2,FALSE),0))*COS(IF(G419&lt;&gt;"-",VLOOKUP(G419,'i. iata codes and coordinates'!$C$3:$E$2960,2,FALSE),0))*COS(IF(G419&lt;&gt;"-",VLOOKUP(G419,'i. iata codes and coordinates'!$C$3:$E$2960,3,FALSE),0)-IF(E419&lt;&gt;"-",VLOOKUP(E419,'i. iata codes and coordinates'!$C$3:$E$2960,3,FALSE),0)))*3959,0)</f>
        <v>#N/A</v>
      </c>
      <c r="L419" s="7"/>
      <c r="M419" s="7"/>
    </row>
    <row r="420" spans="4:13" ht="15" thickBot="1">
      <c r="D420" s="9">
        <v>404</v>
      </c>
      <c r="E420" s="231"/>
      <c r="F420" s="233" t="str">
        <f>IFERROR(VLOOKUP(E420,'i. iata codes and coordinates'!$C$3:$J$2960,4,FALSE)," ")</f>
        <v xml:space="preserve"> </v>
      </c>
      <c r="G420" s="231"/>
      <c r="H420" s="233" t="str">
        <f>IFERROR(VLOOKUP(G420,'i. iata codes and coordinates'!$C$3:$J$2960,4,FALSE)," ")</f>
        <v xml:space="preserve"> </v>
      </c>
      <c r="I420" s="232" t="s">
        <v>369</v>
      </c>
      <c r="J420" s="7"/>
      <c r="K420" s="33" t="e">
        <f>IF(AND(E420&lt;&gt;"-",G420&lt;&gt;"-"),ACOS(SIN(IF(E420&lt;&gt;"-",VLOOKUP(E420,'i. iata codes and coordinates'!$C$3:$E$2960,2,FALSE),0))*SIN(IF(G420&lt;&gt;"-",VLOOKUP(G420,'i. iata codes and coordinates'!$C$3:$E$2960,2,FALSE),0))+COS(IF(E420&lt;&gt;"-",VLOOKUP(E420,'i. iata codes and coordinates'!$C$3:$E$2960,2,FALSE),0))*COS(IF(G420&lt;&gt;"-",VLOOKUP(G420,'i. iata codes and coordinates'!$C$3:$E$2960,2,FALSE),0))*COS(IF(G420&lt;&gt;"-",VLOOKUP(G420,'i. iata codes and coordinates'!$C$3:$E$2960,3,FALSE),0)-IF(E420&lt;&gt;"-",VLOOKUP(E420,'i. iata codes and coordinates'!$C$3:$E$2960,3,FALSE),0)))*3959,0)</f>
        <v>#N/A</v>
      </c>
      <c r="L420" s="7"/>
      <c r="M420" s="7"/>
    </row>
    <row r="421" spans="4:13" ht="15" thickBot="1">
      <c r="D421" s="9">
        <v>405</v>
      </c>
      <c r="E421" s="231"/>
      <c r="F421" s="233" t="str">
        <f>IFERROR(VLOOKUP(E421,'i. iata codes and coordinates'!$C$3:$J$2960,4,FALSE)," ")</f>
        <v xml:space="preserve"> </v>
      </c>
      <c r="G421" s="231"/>
      <c r="H421" s="233" t="str">
        <f>IFERROR(VLOOKUP(G421,'i. iata codes and coordinates'!$C$3:$J$2960,4,FALSE)," ")</f>
        <v xml:space="preserve"> </v>
      </c>
      <c r="I421" s="232" t="s">
        <v>369</v>
      </c>
      <c r="J421" s="7"/>
      <c r="K421" s="33" t="e">
        <f>IF(AND(E421&lt;&gt;"-",G421&lt;&gt;"-"),ACOS(SIN(IF(E421&lt;&gt;"-",VLOOKUP(E421,'i. iata codes and coordinates'!$C$3:$E$2960,2,FALSE),0))*SIN(IF(G421&lt;&gt;"-",VLOOKUP(G421,'i. iata codes and coordinates'!$C$3:$E$2960,2,FALSE),0))+COS(IF(E421&lt;&gt;"-",VLOOKUP(E421,'i. iata codes and coordinates'!$C$3:$E$2960,2,FALSE),0))*COS(IF(G421&lt;&gt;"-",VLOOKUP(G421,'i. iata codes and coordinates'!$C$3:$E$2960,2,FALSE),0))*COS(IF(G421&lt;&gt;"-",VLOOKUP(G421,'i. iata codes and coordinates'!$C$3:$E$2960,3,FALSE),0)-IF(E421&lt;&gt;"-",VLOOKUP(E421,'i. iata codes and coordinates'!$C$3:$E$2960,3,FALSE),0)))*3959,0)</f>
        <v>#N/A</v>
      </c>
      <c r="L421" s="7"/>
      <c r="M421" s="7"/>
    </row>
    <row r="422" spans="4:13" ht="15" thickBot="1">
      <c r="D422" s="9">
        <v>406</v>
      </c>
      <c r="E422" s="231"/>
      <c r="F422" s="233" t="str">
        <f>IFERROR(VLOOKUP(E422,'i. iata codes and coordinates'!$C$3:$J$2960,4,FALSE)," ")</f>
        <v xml:space="preserve"> </v>
      </c>
      <c r="G422" s="231"/>
      <c r="H422" s="233" t="str">
        <f>IFERROR(VLOOKUP(G422,'i. iata codes and coordinates'!$C$3:$J$2960,4,FALSE)," ")</f>
        <v xml:space="preserve"> </v>
      </c>
      <c r="I422" s="232" t="s">
        <v>369</v>
      </c>
      <c r="J422" s="7"/>
      <c r="K422" s="33" t="e">
        <f>IF(AND(E422&lt;&gt;"-",G422&lt;&gt;"-"),ACOS(SIN(IF(E422&lt;&gt;"-",VLOOKUP(E422,'i. iata codes and coordinates'!$C$3:$E$2960,2,FALSE),0))*SIN(IF(G422&lt;&gt;"-",VLOOKUP(G422,'i. iata codes and coordinates'!$C$3:$E$2960,2,FALSE),0))+COS(IF(E422&lt;&gt;"-",VLOOKUP(E422,'i. iata codes and coordinates'!$C$3:$E$2960,2,FALSE),0))*COS(IF(G422&lt;&gt;"-",VLOOKUP(G422,'i. iata codes and coordinates'!$C$3:$E$2960,2,FALSE),0))*COS(IF(G422&lt;&gt;"-",VLOOKUP(G422,'i. iata codes and coordinates'!$C$3:$E$2960,3,FALSE),0)-IF(E422&lt;&gt;"-",VLOOKUP(E422,'i. iata codes and coordinates'!$C$3:$E$2960,3,FALSE),0)))*3959,0)</f>
        <v>#N/A</v>
      </c>
      <c r="L422" s="7"/>
      <c r="M422" s="7"/>
    </row>
    <row r="423" spans="4:13" ht="15" thickBot="1">
      <c r="D423" s="9">
        <v>407</v>
      </c>
      <c r="E423" s="231"/>
      <c r="F423" s="233" t="str">
        <f>IFERROR(VLOOKUP(E423,'i. iata codes and coordinates'!$C$3:$J$2960,4,FALSE)," ")</f>
        <v xml:space="preserve"> </v>
      </c>
      <c r="G423" s="231"/>
      <c r="H423" s="233" t="str">
        <f>IFERROR(VLOOKUP(G423,'i. iata codes and coordinates'!$C$3:$J$2960,4,FALSE)," ")</f>
        <v xml:space="preserve"> </v>
      </c>
      <c r="I423" s="232" t="s">
        <v>369</v>
      </c>
      <c r="J423" s="7"/>
      <c r="K423" s="33" t="e">
        <f>IF(AND(E423&lt;&gt;"-",G423&lt;&gt;"-"),ACOS(SIN(IF(E423&lt;&gt;"-",VLOOKUP(E423,'i. iata codes and coordinates'!$C$3:$E$2960,2,FALSE),0))*SIN(IF(G423&lt;&gt;"-",VLOOKUP(G423,'i. iata codes and coordinates'!$C$3:$E$2960,2,FALSE),0))+COS(IF(E423&lt;&gt;"-",VLOOKUP(E423,'i. iata codes and coordinates'!$C$3:$E$2960,2,FALSE),0))*COS(IF(G423&lt;&gt;"-",VLOOKUP(G423,'i. iata codes and coordinates'!$C$3:$E$2960,2,FALSE),0))*COS(IF(G423&lt;&gt;"-",VLOOKUP(G423,'i. iata codes and coordinates'!$C$3:$E$2960,3,FALSE),0)-IF(E423&lt;&gt;"-",VLOOKUP(E423,'i. iata codes and coordinates'!$C$3:$E$2960,3,FALSE),0)))*3959,0)</f>
        <v>#N/A</v>
      </c>
      <c r="L423" s="7"/>
      <c r="M423" s="7"/>
    </row>
    <row r="424" spans="4:13" ht="15" thickBot="1">
      <c r="D424" s="9">
        <v>408</v>
      </c>
      <c r="E424" s="231"/>
      <c r="F424" s="233" t="str">
        <f>IFERROR(VLOOKUP(E424,'i. iata codes and coordinates'!$C$3:$J$2960,4,FALSE)," ")</f>
        <v xml:space="preserve"> </v>
      </c>
      <c r="G424" s="231"/>
      <c r="H424" s="233" t="str">
        <f>IFERROR(VLOOKUP(G424,'i. iata codes and coordinates'!$C$3:$J$2960,4,FALSE)," ")</f>
        <v xml:space="preserve"> </v>
      </c>
      <c r="I424" s="232" t="s">
        <v>369</v>
      </c>
      <c r="J424" s="7"/>
      <c r="K424" s="33" t="e">
        <f>IF(AND(E424&lt;&gt;"-",G424&lt;&gt;"-"),ACOS(SIN(IF(E424&lt;&gt;"-",VLOOKUP(E424,'i. iata codes and coordinates'!$C$3:$E$2960,2,FALSE),0))*SIN(IF(G424&lt;&gt;"-",VLOOKUP(G424,'i. iata codes and coordinates'!$C$3:$E$2960,2,FALSE),0))+COS(IF(E424&lt;&gt;"-",VLOOKUP(E424,'i. iata codes and coordinates'!$C$3:$E$2960,2,FALSE),0))*COS(IF(G424&lt;&gt;"-",VLOOKUP(G424,'i. iata codes and coordinates'!$C$3:$E$2960,2,FALSE),0))*COS(IF(G424&lt;&gt;"-",VLOOKUP(G424,'i. iata codes and coordinates'!$C$3:$E$2960,3,FALSE),0)-IF(E424&lt;&gt;"-",VLOOKUP(E424,'i. iata codes and coordinates'!$C$3:$E$2960,3,FALSE),0)))*3959,0)</f>
        <v>#N/A</v>
      </c>
      <c r="L424" s="7"/>
      <c r="M424" s="7"/>
    </row>
    <row r="425" spans="4:13" ht="15" thickBot="1">
      <c r="D425" s="9">
        <v>409</v>
      </c>
      <c r="E425" s="231"/>
      <c r="F425" s="233" t="str">
        <f>IFERROR(VLOOKUP(E425,'i. iata codes and coordinates'!$C$3:$J$2960,4,FALSE)," ")</f>
        <v xml:space="preserve"> </v>
      </c>
      <c r="G425" s="231"/>
      <c r="H425" s="233" t="str">
        <f>IFERROR(VLOOKUP(G425,'i. iata codes and coordinates'!$C$3:$J$2960,4,FALSE)," ")</f>
        <v xml:space="preserve"> </v>
      </c>
      <c r="I425" s="232" t="s">
        <v>369</v>
      </c>
      <c r="J425" s="7"/>
      <c r="K425" s="33" t="e">
        <f>IF(AND(E425&lt;&gt;"-",G425&lt;&gt;"-"),ACOS(SIN(IF(E425&lt;&gt;"-",VLOOKUP(E425,'i. iata codes and coordinates'!$C$3:$E$2960,2,FALSE),0))*SIN(IF(G425&lt;&gt;"-",VLOOKUP(G425,'i. iata codes and coordinates'!$C$3:$E$2960,2,FALSE),0))+COS(IF(E425&lt;&gt;"-",VLOOKUP(E425,'i. iata codes and coordinates'!$C$3:$E$2960,2,FALSE),0))*COS(IF(G425&lt;&gt;"-",VLOOKUP(G425,'i. iata codes and coordinates'!$C$3:$E$2960,2,FALSE),0))*COS(IF(G425&lt;&gt;"-",VLOOKUP(G425,'i. iata codes and coordinates'!$C$3:$E$2960,3,FALSE),0)-IF(E425&lt;&gt;"-",VLOOKUP(E425,'i. iata codes and coordinates'!$C$3:$E$2960,3,FALSE),0)))*3959,0)</f>
        <v>#N/A</v>
      </c>
      <c r="L425" s="7"/>
      <c r="M425" s="7"/>
    </row>
    <row r="426" spans="4:13" ht="15" thickBot="1">
      <c r="D426" s="9">
        <v>410</v>
      </c>
      <c r="E426" s="231"/>
      <c r="F426" s="233" t="str">
        <f>IFERROR(VLOOKUP(E426,'i. iata codes and coordinates'!$C$3:$J$2960,4,FALSE)," ")</f>
        <v xml:space="preserve"> </v>
      </c>
      <c r="G426" s="231"/>
      <c r="H426" s="233" t="str">
        <f>IFERROR(VLOOKUP(G426,'i. iata codes and coordinates'!$C$3:$J$2960,4,FALSE)," ")</f>
        <v xml:space="preserve"> </v>
      </c>
      <c r="I426" s="232" t="s">
        <v>369</v>
      </c>
      <c r="J426" s="7"/>
      <c r="K426" s="33" t="e">
        <f>IF(AND(E426&lt;&gt;"-",G426&lt;&gt;"-"),ACOS(SIN(IF(E426&lt;&gt;"-",VLOOKUP(E426,'i. iata codes and coordinates'!$C$3:$E$2960,2,FALSE),0))*SIN(IF(G426&lt;&gt;"-",VLOOKUP(G426,'i. iata codes and coordinates'!$C$3:$E$2960,2,FALSE),0))+COS(IF(E426&lt;&gt;"-",VLOOKUP(E426,'i. iata codes and coordinates'!$C$3:$E$2960,2,FALSE),0))*COS(IF(G426&lt;&gt;"-",VLOOKUP(G426,'i. iata codes and coordinates'!$C$3:$E$2960,2,FALSE),0))*COS(IF(G426&lt;&gt;"-",VLOOKUP(G426,'i. iata codes and coordinates'!$C$3:$E$2960,3,FALSE),0)-IF(E426&lt;&gt;"-",VLOOKUP(E426,'i. iata codes and coordinates'!$C$3:$E$2960,3,FALSE),0)))*3959,0)</f>
        <v>#N/A</v>
      </c>
      <c r="L426" s="7"/>
      <c r="M426" s="7"/>
    </row>
    <row r="427" spans="4:13" ht="15" thickBot="1">
      <c r="D427" s="9">
        <v>411</v>
      </c>
      <c r="E427" s="231"/>
      <c r="F427" s="233" t="str">
        <f>IFERROR(VLOOKUP(E427,'i. iata codes and coordinates'!$C$3:$J$2960,4,FALSE)," ")</f>
        <v xml:space="preserve"> </v>
      </c>
      <c r="G427" s="231"/>
      <c r="H427" s="233" t="str">
        <f>IFERROR(VLOOKUP(G427,'i. iata codes and coordinates'!$C$3:$J$2960,4,FALSE)," ")</f>
        <v xml:space="preserve"> </v>
      </c>
      <c r="I427" s="232" t="s">
        <v>369</v>
      </c>
      <c r="J427" s="7"/>
      <c r="K427" s="33" t="e">
        <f>IF(AND(E427&lt;&gt;"-",G427&lt;&gt;"-"),ACOS(SIN(IF(E427&lt;&gt;"-",VLOOKUP(E427,'i. iata codes and coordinates'!$C$3:$E$2960,2,FALSE),0))*SIN(IF(G427&lt;&gt;"-",VLOOKUP(G427,'i. iata codes and coordinates'!$C$3:$E$2960,2,FALSE),0))+COS(IF(E427&lt;&gt;"-",VLOOKUP(E427,'i. iata codes and coordinates'!$C$3:$E$2960,2,FALSE),0))*COS(IF(G427&lt;&gt;"-",VLOOKUP(G427,'i. iata codes and coordinates'!$C$3:$E$2960,2,FALSE),0))*COS(IF(G427&lt;&gt;"-",VLOOKUP(G427,'i. iata codes and coordinates'!$C$3:$E$2960,3,FALSE),0)-IF(E427&lt;&gt;"-",VLOOKUP(E427,'i. iata codes and coordinates'!$C$3:$E$2960,3,FALSE),0)))*3959,0)</f>
        <v>#N/A</v>
      </c>
      <c r="L427" s="7"/>
      <c r="M427" s="7"/>
    </row>
    <row r="428" spans="4:13" ht="15" thickBot="1">
      <c r="D428" s="9">
        <v>412</v>
      </c>
      <c r="E428" s="231"/>
      <c r="F428" s="233" t="str">
        <f>IFERROR(VLOOKUP(E428,'i. iata codes and coordinates'!$C$3:$J$2960,4,FALSE)," ")</f>
        <v xml:space="preserve"> </v>
      </c>
      <c r="G428" s="231"/>
      <c r="H428" s="233" t="str">
        <f>IFERROR(VLOOKUP(G428,'i. iata codes and coordinates'!$C$3:$J$2960,4,FALSE)," ")</f>
        <v xml:space="preserve"> </v>
      </c>
      <c r="I428" s="232" t="s">
        <v>369</v>
      </c>
      <c r="J428" s="7"/>
      <c r="K428" s="33" t="e">
        <f>IF(AND(E428&lt;&gt;"-",G428&lt;&gt;"-"),ACOS(SIN(IF(E428&lt;&gt;"-",VLOOKUP(E428,'i. iata codes and coordinates'!$C$3:$E$2960,2,FALSE),0))*SIN(IF(G428&lt;&gt;"-",VLOOKUP(G428,'i. iata codes and coordinates'!$C$3:$E$2960,2,FALSE),0))+COS(IF(E428&lt;&gt;"-",VLOOKUP(E428,'i. iata codes and coordinates'!$C$3:$E$2960,2,FALSE),0))*COS(IF(G428&lt;&gt;"-",VLOOKUP(G428,'i. iata codes and coordinates'!$C$3:$E$2960,2,FALSE),0))*COS(IF(G428&lt;&gt;"-",VLOOKUP(G428,'i. iata codes and coordinates'!$C$3:$E$2960,3,FALSE),0)-IF(E428&lt;&gt;"-",VLOOKUP(E428,'i. iata codes and coordinates'!$C$3:$E$2960,3,FALSE),0)))*3959,0)</f>
        <v>#N/A</v>
      </c>
      <c r="L428" s="7"/>
      <c r="M428" s="7"/>
    </row>
    <row r="429" spans="4:13" ht="15" thickBot="1">
      <c r="D429" s="9">
        <v>413</v>
      </c>
      <c r="E429" s="231"/>
      <c r="F429" s="233" t="str">
        <f>IFERROR(VLOOKUP(E429,'i. iata codes and coordinates'!$C$3:$J$2960,4,FALSE)," ")</f>
        <v xml:space="preserve"> </v>
      </c>
      <c r="G429" s="231"/>
      <c r="H429" s="233" t="str">
        <f>IFERROR(VLOOKUP(G429,'i. iata codes and coordinates'!$C$3:$J$2960,4,FALSE)," ")</f>
        <v xml:space="preserve"> </v>
      </c>
      <c r="I429" s="232" t="s">
        <v>369</v>
      </c>
      <c r="J429" s="7"/>
      <c r="K429" s="33" t="e">
        <f>IF(AND(E429&lt;&gt;"-",G429&lt;&gt;"-"),ACOS(SIN(IF(E429&lt;&gt;"-",VLOOKUP(E429,'i. iata codes and coordinates'!$C$3:$E$2960,2,FALSE),0))*SIN(IF(G429&lt;&gt;"-",VLOOKUP(G429,'i. iata codes and coordinates'!$C$3:$E$2960,2,FALSE),0))+COS(IF(E429&lt;&gt;"-",VLOOKUP(E429,'i. iata codes and coordinates'!$C$3:$E$2960,2,FALSE),0))*COS(IF(G429&lt;&gt;"-",VLOOKUP(G429,'i. iata codes and coordinates'!$C$3:$E$2960,2,FALSE),0))*COS(IF(G429&lt;&gt;"-",VLOOKUP(G429,'i. iata codes and coordinates'!$C$3:$E$2960,3,FALSE),0)-IF(E429&lt;&gt;"-",VLOOKUP(E429,'i. iata codes and coordinates'!$C$3:$E$2960,3,FALSE),0)))*3959,0)</f>
        <v>#N/A</v>
      </c>
      <c r="L429" s="7"/>
      <c r="M429" s="7"/>
    </row>
    <row r="430" spans="4:13" ht="15" thickBot="1">
      <c r="D430" s="9">
        <v>414</v>
      </c>
      <c r="E430" s="231"/>
      <c r="F430" s="233" t="str">
        <f>IFERROR(VLOOKUP(E430,'i. iata codes and coordinates'!$C$3:$J$2960,4,FALSE)," ")</f>
        <v xml:space="preserve"> </v>
      </c>
      <c r="G430" s="231"/>
      <c r="H430" s="233" t="str">
        <f>IFERROR(VLOOKUP(G430,'i. iata codes and coordinates'!$C$3:$J$2960,4,FALSE)," ")</f>
        <v xml:space="preserve"> </v>
      </c>
      <c r="I430" s="232" t="s">
        <v>369</v>
      </c>
      <c r="J430" s="7"/>
      <c r="K430" s="33" t="e">
        <f>IF(AND(E430&lt;&gt;"-",G430&lt;&gt;"-"),ACOS(SIN(IF(E430&lt;&gt;"-",VLOOKUP(E430,'i. iata codes and coordinates'!$C$3:$E$2960,2,FALSE),0))*SIN(IF(G430&lt;&gt;"-",VLOOKUP(G430,'i. iata codes and coordinates'!$C$3:$E$2960,2,FALSE),0))+COS(IF(E430&lt;&gt;"-",VLOOKUP(E430,'i. iata codes and coordinates'!$C$3:$E$2960,2,FALSE),0))*COS(IF(G430&lt;&gt;"-",VLOOKUP(G430,'i. iata codes and coordinates'!$C$3:$E$2960,2,FALSE),0))*COS(IF(G430&lt;&gt;"-",VLOOKUP(G430,'i. iata codes and coordinates'!$C$3:$E$2960,3,FALSE),0)-IF(E430&lt;&gt;"-",VLOOKUP(E430,'i. iata codes and coordinates'!$C$3:$E$2960,3,FALSE),0)))*3959,0)</f>
        <v>#N/A</v>
      </c>
      <c r="L430" s="7"/>
      <c r="M430" s="7"/>
    </row>
    <row r="431" spans="4:13" ht="15" thickBot="1">
      <c r="D431" s="9">
        <v>415</v>
      </c>
      <c r="E431" s="231"/>
      <c r="F431" s="233" t="str">
        <f>IFERROR(VLOOKUP(E431,'i. iata codes and coordinates'!$C$3:$J$2960,4,FALSE)," ")</f>
        <v xml:space="preserve"> </v>
      </c>
      <c r="G431" s="231"/>
      <c r="H431" s="233" t="str">
        <f>IFERROR(VLOOKUP(G431,'i. iata codes and coordinates'!$C$3:$J$2960,4,FALSE)," ")</f>
        <v xml:space="preserve"> </v>
      </c>
      <c r="I431" s="232" t="s">
        <v>369</v>
      </c>
      <c r="J431" s="7"/>
      <c r="K431" s="33" t="e">
        <f>IF(AND(E431&lt;&gt;"-",G431&lt;&gt;"-"),ACOS(SIN(IF(E431&lt;&gt;"-",VLOOKUP(E431,'i. iata codes and coordinates'!$C$3:$E$2960,2,FALSE),0))*SIN(IF(G431&lt;&gt;"-",VLOOKUP(G431,'i. iata codes and coordinates'!$C$3:$E$2960,2,FALSE),0))+COS(IF(E431&lt;&gt;"-",VLOOKUP(E431,'i. iata codes and coordinates'!$C$3:$E$2960,2,FALSE),0))*COS(IF(G431&lt;&gt;"-",VLOOKUP(G431,'i. iata codes and coordinates'!$C$3:$E$2960,2,FALSE),0))*COS(IF(G431&lt;&gt;"-",VLOOKUP(G431,'i. iata codes and coordinates'!$C$3:$E$2960,3,FALSE),0)-IF(E431&lt;&gt;"-",VLOOKUP(E431,'i. iata codes and coordinates'!$C$3:$E$2960,3,FALSE),0)))*3959,0)</f>
        <v>#N/A</v>
      </c>
      <c r="L431" s="7"/>
      <c r="M431" s="7"/>
    </row>
    <row r="432" spans="4:13" ht="15" thickBot="1">
      <c r="D432" s="9">
        <v>416</v>
      </c>
      <c r="E432" s="231"/>
      <c r="F432" s="233" t="str">
        <f>IFERROR(VLOOKUP(E432,'i. iata codes and coordinates'!$C$3:$J$2960,4,FALSE)," ")</f>
        <v xml:space="preserve"> </v>
      </c>
      <c r="G432" s="231"/>
      <c r="H432" s="233" t="str">
        <f>IFERROR(VLOOKUP(G432,'i. iata codes and coordinates'!$C$3:$J$2960,4,FALSE)," ")</f>
        <v xml:space="preserve"> </v>
      </c>
      <c r="I432" s="232" t="s">
        <v>369</v>
      </c>
      <c r="J432" s="7"/>
      <c r="K432" s="33" t="e">
        <f>IF(AND(E432&lt;&gt;"-",G432&lt;&gt;"-"),ACOS(SIN(IF(E432&lt;&gt;"-",VLOOKUP(E432,'i. iata codes and coordinates'!$C$3:$E$2960,2,FALSE),0))*SIN(IF(G432&lt;&gt;"-",VLOOKUP(G432,'i. iata codes and coordinates'!$C$3:$E$2960,2,FALSE),0))+COS(IF(E432&lt;&gt;"-",VLOOKUP(E432,'i. iata codes and coordinates'!$C$3:$E$2960,2,FALSE),0))*COS(IF(G432&lt;&gt;"-",VLOOKUP(G432,'i. iata codes and coordinates'!$C$3:$E$2960,2,FALSE),0))*COS(IF(G432&lt;&gt;"-",VLOOKUP(G432,'i. iata codes and coordinates'!$C$3:$E$2960,3,FALSE),0)-IF(E432&lt;&gt;"-",VLOOKUP(E432,'i. iata codes and coordinates'!$C$3:$E$2960,3,FALSE),0)))*3959,0)</f>
        <v>#N/A</v>
      </c>
      <c r="L432" s="7"/>
      <c r="M432" s="7"/>
    </row>
    <row r="433" spans="4:13" ht="15" thickBot="1">
      <c r="D433" s="9">
        <v>417</v>
      </c>
      <c r="E433" s="231"/>
      <c r="F433" s="233" t="str">
        <f>IFERROR(VLOOKUP(E433,'i. iata codes and coordinates'!$C$3:$J$2960,4,FALSE)," ")</f>
        <v xml:space="preserve"> </v>
      </c>
      <c r="G433" s="231"/>
      <c r="H433" s="233" t="str">
        <f>IFERROR(VLOOKUP(G433,'i. iata codes and coordinates'!$C$3:$J$2960,4,FALSE)," ")</f>
        <v xml:space="preserve"> </v>
      </c>
      <c r="I433" s="232" t="s">
        <v>369</v>
      </c>
      <c r="J433" s="7"/>
      <c r="K433" s="33" t="e">
        <f>IF(AND(E433&lt;&gt;"-",G433&lt;&gt;"-"),ACOS(SIN(IF(E433&lt;&gt;"-",VLOOKUP(E433,'i. iata codes and coordinates'!$C$3:$E$2960,2,FALSE),0))*SIN(IF(G433&lt;&gt;"-",VLOOKUP(G433,'i. iata codes and coordinates'!$C$3:$E$2960,2,FALSE),0))+COS(IF(E433&lt;&gt;"-",VLOOKUP(E433,'i. iata codes and coordinates'!$C$3:$E$2960,2,FALSE),0))*COS(IF(G433&lt;&gt;"-",VLOOKUP(G433,'i. iata codes and coordinates'!$C$3:$E$2960,2,FALSE),0))*COS(IF(G433&lt;&gt;"-",VLOOKUP(G433,'i. iata codes and coordinates'!$C$3:$E$2960,3,FALSE),0)-IF(E433&lt;&gt;"-",VLOOKUP(E433,'i. iata codes and coordinates'!$C$3:$E$2960,3,FALSE),0)))*3959,0)</f>
        <v>#N/A</v>
      </c>
      <c r="L433" s="7"/>
      <c r="M433" s="7"/>
    </row>
    <row r="434" spans="4:13" ht="15" thickBot="1">
      <c r="D434" s="9">
        <v>418</v>
      </c>
      <c r="E434" s="231"/>
      <c r="F434" s="233" t="str">
        <f>IFERROR(VLOOKUP(E434,'i. iata codes and coordinates'!$C$3:$J$2960,4,FALSE)," ")</f>
        <v xml:space="preserve"> </v>
      </c>
      <c r="G434" s="231"/>
      <c r="H434" s="233" t="str">
        <f>IFERROR(VLOOKUP(G434,'i. iata codes and coordinates'!$C$3:$J$2960,4,FALSE)," ")</f>
        <v xml:space="preserve"> </v>
      </c>
      <c r="I434" s="232" t="s">
        <v>369</v>
      </c>
      <c r="J434" s="7"/>
      <c r="K434" s="33" t="e">
        <f>IF(AND(E434&lt;&gt;"-",G434&lt;&gt;"-"),ACOS(SIN(IF(E434&lt;&gt;"-",VLOOKUP(E434,'i. iata codes and coordinates'!$C$3:$E$2960,2,FALSE),0))*SIN(IF(G434&lt;&gt;"-",VLOOKUP(G434,'i. iata codes and coordinates'!$C$3:$E$2960,2,FALSE),0))+COS(IF(E434&lt;&gt;"-",VLOOKUP(E434,'i. iata codes and coordinates'!$C$3:$E$2960,2,FALSE),0))*COS(IF(G434&lt;&gt;"-",VLOOKUP(G434,'i. iata codes and coordinates'!$C$3:$E$2960,2,FALSE),0))*COS(IF(G434&lt;&gt;"-",VLOOKUP(G434,'i. iata codes and coordinates'!$C$3:$E$2960,3,FALSE),0)-IF(E434&lt;&gt;"-",VLOOKUP(E434,'i. iata codes and coordinates'!$C$3:$E$2960,3,FALSE),0)))*3959,0)</f>
        <v>#N/A</v>
      </c>
      <c r="L434" s="7"/>
      <c r="M434" s="7"/>
    </row>
    <row r="435" spans="4:13" ht="15" thickBot="1">
      <c r="D435" s="9">
        <v>419</v>
      </c>
      <c r="E435" s="231"/>
      <c r="F435" s="233" t="str">
        <f>IFERROR(VLOOKUP(E435,'i. iata codes and coordinates'!$C$3:$J$2960,4,FALSE)," ")</f>
        <v xml:space="preserve"> </v>
      </c>
      <c r="G435" s="231"/>
      <c r="H435" s="233" t="str">
        <f>IFERROR(VLOOKUP(G435,'i. iata codes and coordinates'!$C$3:$J$2960,4,FALSE)," ")</f>
        <v xml:space="preserve"> </v>
      </c>
      <c r="I435" s="232" t="s">
        <v>369</v>
      </c>
      <c r="J435" s="7"/>
      <c r="K435" s="33" t="e">
        <f>IF(AND(E435&lt;&gt;"-",G435&lt;&gt;"-"),ACOS(SIN(IF(E435&lt;&gt;"-",VLOOKUP(E435,'i. iata codes and coordinates'!$C$3:$E$2960,2,FALSE),0))*SIN(IF(G435&lt;&gt;"-",VLOOKUP(G435,'i. iata codes and coordinates'!$C$3:$E$2960,2,FALSE),0))+COS(IF(E435&lt;&gt;"-",VLOOKUP(E435,'i. iata codes and coordinates'!$C$3:$E$2960,2,FALSE),0))*COS(IF(G435&lt;&gt;"-",VLOOKUP(G435,'i. iata codes and coordinates'!$C$3:$E$2960,2,FALSE),0))*COS(IF(G435&lt;&gt;"-",VLOOKUP(G435,'i. iata codes and coordinates'!$C$3:$E$2960,3,FALSE),0)-IF(E435&lt;&gt;"-",VLOOKUP(E435,'i. iata codes and coordinates'!$C$3:$E$2960,3,FALSE),0)))*3959,0)</f>
        <v>#N/A</v>
      </c>
      <c r="L435" s="7"/>
      <c r="M435" s="7"/>
    </row>
    <row r="436" spans="4:13" ht="15" thickBot="1">
      <c r="D436" s="9">
        <v>420</v>
      </c>
      <c r="E436" s="231"/>
      <c r="F436" s="233" t="str">
        <f>IFERROR(VLOOKUP(E436,'i. iata codes and coordinates'!$C$3:$J$2960,4,FALSE)," ")</f>
        <v xml:space="preserve"> </v>
      </c>
      <c r="G436" s="231"/>
      <c r="H436" s="233" t="str">
        <f>IFERROR(VLOOKUP(G436,'i. iata codes and coordinates'!$C$3:$J$2960,4,FALSE)," ")</f>
        <v xml:space="preserve"> </v>
      </c>
      <c r="I436" s="232" t="s">
        <v>369</v>
      </c>
      <c r="J436" s="7"/>
      <c r="K436" s="33" t="e">
        <f>IF(AND(E436&lt;&gt;"-",G436&lt;&gt;"-"),ACOS(SIN(IF(E436&lt;&gt;"-",VLOOKUP(E436,'i. iata codes and coordinates'!$C$3:$E$2960,2,FALSE),0))*SIN(IF(G436&lt;&gt;"-",VLOOKUP(G436,'i. iata codes and coordinates'!$C$3:$E$2960,2,FALSE),0))+COS(IF(E436&lt;&gt;"-",VLOOKUP(E436,'i. iata codes and coordinates'!$C$3:$E$2960,2,FALSE),0))*COS(IF(G436&lt;&gt;"-",VLOOKUP(G436,'i. iata codes and coordinates'!$C$3:$E$2960,2,FALSE),0))*COS(IF(G436&lt;&gt;"-",VLOOKUP(G436,'i. iata codes and coordinates'!$C$3:$E$2960,3,FALSE),0)-IF(E436&lt;&gt;"-",VLOOKUP(E436,'i. iata codes and coordinates'!$C$3:$E$2960,3,FALSE),0)))*3959,0)</f>
        <v>#N/A</v>
      </c>
      <c r="L436" s="7"/>
      <c r="M436" s="7"/>
    </row>
    <row r="437" spans="4:13" ht="15" thickBot="1">
      <c r="D437" s="9">
        <v>421</v>
      </c>
      <c r="E437" s="231"/>
      <c r="F437" s="233" t="str">
        <f>IFERROR(VLOOKUP(E437,'i. iata codes and coordinates'!$C$3:$J$2960,4,FALSE)," ")</f>
        <v xml:space="preserve"> </v>
      </c>
      <c r="G437" s="231"/>
      <c r="H437" s="233" t="str">
        <f>IFERROR(VLOOKUP(G437,'i. iata codes and coordinates'!$C$3:$J$2960,4,FALSE)," ")</f>
        <v xml:space="preserve"> </v>
      </c>
      <c r="I437" s="232" t="s">
        <v>369</v>
      </c>
      <c r="J437" s="7"/>
      <c r="K437" s="33" t="e">
        <f>IF(AND(E437&lt;&gt;"-",G437&lt;&gt;"-"),ACOS(SIN(IF(E437&lt;&gt;"-",VLOOKUP(E437,'i. iata codes and coordinates'!$C$3:$E$2960,2,FALSE),0))*SIN(IF(G437&lt;&gt;"-",VLOOKUP(G437,'i. iata codes and coordinates'!$C$3:$E$2960,2,FALSE),0))+COS(IF(E437&lt;&gt;"-",VLOOKUP(E437,'i. iata codes and coordinates'!$C$3:$E$2960,2,FALSE),0))*COS(IF(G437&lt;&gt;"-",VLOOKUP(G437,'i. iata codes and coordinates'!$C$3:$E$2960,2,FALSE),0))*COS(IF(G437&lt;&gt;"-",VLOOKUP(G437,'i. iata codes and coordinates'!$C$3:$E$2960,3,FALSE),0)-IF(E437&lt;&gt;"-",VLOOKUP(E437,'i. iata codes and coordinates'!$C$3:$E$2960,3,FALSE),0)))*3959,0)</f>
        <v>#N/A</v>
      </c>
      <c r="L437" s="7"/>
      <c r="M437" s="7"/>
    </row>
    <row r="438" spans="4:13" ht="15" thickBot="1">
      <c r="D438" s="9">
        <v>422</v>
      </c>
      <c r="E438" s="231"/>
      <c r="F438" s="233" t="str">
        <f>IFERROR(VLOOKUP(E438,'i. iata codes and coordinates'!$C$3:$J$2960,4,FALSE)," ")</f>
        <v xml:space="preserve"> </v>
      </c>
      <c r="G438" s="231"/>
      <c r="H438" s="233" t="str">
        <f>IFERROR(VLOOKUP(G438,'i. iata codes and coordinates'!$C$3:$J$2960,4,FALSE)," ")</f>
        <v xml:space="preserve"> </v>
      </c>
      <c r="I438" s="232" t="s">
        <v>369</v>
      </c>
      <c r="J438" s="7"/>
      <c r="K438" s="33" t="e">
        <f>IF(AND(E438&lt;&gt;"-",G438&lt;&gt;"-"),ACOS(SIN(IF(E438&lt;&gt;"-",VLOOKUP(E438,'i. iata codes and coordinates'!$C$3:$E$2960,2,FALSE),0))*SIN(IF(G438&lt;&gt;"-",VLOOKUP(G438,'i. iata codes and coordinates'!$C$3:$E$2960,2,FALSE),0))+COS(IF(E438&lt;&gt;"-",VLOOKUP(E438,'i. iata codes and coordinates'!$C$3:$E$2960,2,FALSE),0))*COS(IF(G438&lt;&gt;"-",VLOOKUP(G438,'i. iata codes and coordinates'!$C$3:$E$2960,2,FALSE),0))*COS(IF(G438&lt;&gt;"-",VLOOKUP(G438,'i. iata codes and coordinates'!$C$3:$E$2960,3,FALSE),0)-IF(E438&lt;&gt;"-",VLOOKUP(E438,'i. iata codes and coordinates'!$C$3:$E$2960,3,FALSE),0)))*3959,0)</f>
        <v>#N/A</v>
      </c>
      <c r="L438" s="7"/>
      <c r="M438" s="7"/>
    </row>
    <row r="439" spans="4:13" ht="15" thickBot="1">
      <c r="D439" s="9">
        <v>423</v>
      </c>
      <c r="E439" s="231"/>
      <c r="F439" s="233" t="str">
        <f>IFERROR(VLOOKUP(E439,'i. iata codes and coordinates'!$C$3:$J$2960,4,FALSE)," ")</f>
        <v xml:space="preserve"> </v>
      </c>
      <c r="G439" s="231"/>
      <c r="H439" s="233" t="str">
        <f>IFERROR(VLOOKUP(G439,'i. iata codes and coordinates'!$C$3:$J$2960,4,FALSE)," ")</f>
        <v xml:space="preserve"> </v>
      </c>
      <c r="I439" s="232" t="s">
        <v>369</v>
      </c>
      <c r="J439" s="7"/>
      <c r="K439" s="33" t="e">
        <f>IF(AND(E439&lt;&gt;"-",G439&lt;&gt;"-"),ACOS(SIN(IF(E439&lt;&gt;"-",VLOOKUP(E439,'i. iata codes and coordinates'!$C$3:$E$2960,2,FALSE),0))*SIN(IF(G439&lt;&gt;"-",VLOOKUP(G439,'i. iata codes and coordinates'!$C$3:$E$2960,2,FALSE),0))+COS(IF(E439&lt;&gt;"-",VLOOKUP(E439,'i. iata codes and coordinates'!$C$3:$E$2960,2,FALSE),0))*COS(IF(G439&lt;&gt;"-",VLOOKUP(G439,'i. iata codes and coordinates'!$C$3:$E$2960,2,FALSE),0))*COS(IF(G439&lt;&gt;"-",VLOOKUP(G439,'i. iata codes and coordinates'!$C$3:$E$2960,3,FALSE),0)-IF(E439&lt;&gt;"-",VLOOKUP(E439,'i. iata codes and coordinates'!$C$3:$E$2960,3,FALSE),0)))*3959,0)</f>
        <v>#N/A</v>
      </c>
      <c r="L439" s="7"/>
      <c r="M439" s="7"/>
    </row>
    <row r="440" spans="4:13" ht="15" thickBot="1">
      <c r="D440" s="9">
        <v>424</v>
      </c>
      <c r="E440" s="231"/>
      <c r="F440" s="233" t="str">
        <f>IFERROR(VLOOKUP(E440,'i. iata codes and coordinates'!$C$3:$J$2960,4,FALSE)," ")</f>
        <v xml:space="preserve"> </v>
      </c>
      <c r="G440" s="231"/>
      <c r="H440" s="233" t="str">
        <f>IFERROR(VLOOKUP(G440,'i. iata codes and coordinates'!$C$3:$J$2960,4,FALSE)," ")</f>
        <v xml:space="preserve"> </v>
      </c>
      <c r="I440" s="232" t="s">
        <v>369</v>
      </c>
      <c r="J440" s="7"/>
      <c r="K440" s="33" t="e">
        <f>IF(AND(E440&lt;&gt;"-",G440&lt;&gt;"-"),ACOS(SIN(IF(E440&lt;&gt;"-",VLOOKUP(E440,'i. iata codes and coordinates'!$C$3:$E$2960,2,FALSE),0))*SIN(IF(G440&lt;&gt;"-",VLOOKUP(G440,'i. iata codes and coordinates'!$C$3:$E$2960,2,FALSE),0))+COS(IF(E440&lt;&gt;"-",VLOOKUP(E440,'i. iata codes and coordinates'!$C$3:$E$2960,2,FALSE),0))*COS(IF(G440&lt;&gt;"-",VLOOKUP(G440,'i. iata codes and coordinates'!$C$3:$E$2960,2,FALSE),0))*COS(IF(G440&lt;&gt;"-",VLOOKUP(G440,'i. iata codes and coordinates'!$C$3:$E$2960,3,FALSE),0)-IF(E440&lt;&gt;"-",VLOOKUP(E440,'i. iata codes and coordinates'!$C$3:$E$2960,3,FALSE),0)))*3959,0)</f>
        <v>#N/A</v>
      </c>
      <c r="L440" s="7"/>
      <c r="M440" s="7"/>
    </row>
    <row r="441" spans="4:13" ht="15" thickBot="1">
      <c r="D441" s="9">
        <v>425</v>
      </c>
      <c r="E441" s="231"/>
      <c r="F441" s="233" t="str">
        <f>IFERROR(VLOOKUP(E441,'i. iata codes and coordinates'!$C$3:$J$2960,4,FALSE)," ")</f>
        <v xml:space="preserve"> </v>
      </c>
      <c r="G441" s="231"/>
      <c r="H441" s="233" t="str">
        <f>IFERROR(VLOOKUP(G441,'i. iata codes and coordinates'!$C$3:$J$2960,4,FALSE)," ")</f>
        <v xml:space="preserve"> </v>
      </c>
      <c r="I441" s="232" t="s">
        <v>369</v>
      </c>
      <c r="J441" s="7"/>
      <c r="K441" s="33" t="e">
        <f>IF(AND(E441&lt;&gt;"-",G441&lt;&gt;"-"),ACOS(SIN(IF(E441&lt;&gt;"-",VLOOKUP(E441,'i. iata codes and coordinates'!$C$3:$E$2960,2,FALSE),0))*SIN(IF(G441&lt;&gt;"-",VLOOKUP(G441,'i. iata codes and coordinates'!$C$3:$E$2960,2,FALSE),0))+COS(IF(E441&lt;&gt;"-",VLOOKUP(E441,'i. iata codes and coordinates'!$C$3:$E$2960,2,FALSE),0))*COS(IF(G441&lt;&gt;"-",VLOOKUP(G441,'i. iata codes and coordinates'!$C$3:$E$2960,2,FALSE),0))*COS(IF(G441&lt;&gt;"-",VLOOKUP(G441,'i. iata codes and coordinates'!$C$3:$E$2960,3,FALSE),0)-IF(E441&lt;&gt;"-",VLOOKUP(E441,'i. iata codes and coordinates'!$C$3:$E$2960,3,FALSE),0)))*3959,0)</f>
        <v>#N/A</v>
      </c>
      <c r="L441" s="7"/>
      <c r="M441" s="7"/>
    </row>
    <row r="442" spans="4:13" ht="15" thickBot="1">
      <c r="D442" s="9">
        <v>426</v>
      </c>
      <c r="E442" s="231"/>
      <c r="F442" s="233" t="str">
        <f>IFERROR(VLOOKUP(E442,'i. iata codes and coordinates'!$C$3:$J$2960,4,FALSE)," ")</f>
        <v xml:space="preserve"> </v>
      </c>
      <c r="G442" s="231"/>
      <c r="H442" s="233" t="str">
        <f>IFERROR(VLOOKUP(G442,'i. iata codes and coordinates'!$C$3:$J$2960,4,FALSE)," ")</f>
        <v xml:space="preserve"> </v>
      </c>
      <c r="I442" s="232" t="s">
        <v>369</v>
      </c>
      <c r="J442" s="7"/>
      <c r="K442" s="33" t="e">
        <f>IF(AND(E442&lt;&gt;"-",G442&lt;&gt;"-"),ACOS(SIN(IF(E442&lt;&gt;"-",VLOOKUP(E442,'i. iata codes and coordinates'!$C$3:$E$2960,2,FALSE),0))*SIN(IF(G442&lt;&gt;"-",VLOOKUP(G442,'i. iata codes and coordinates'!$C$3:$E$2960,2,FALSE),0))+COS(IF(E442&lt;&gt;"-",VLOOKUP(E442,'i. iata codes and coordinates'!$C$3:$E$2960,2,FALSE),0))*COS(IF(G442&lt;&gt;"-",VLOOKUP(G442,'i. iata codes and coordinates'!$C$3:$E$2960,2,FALSE),0))*COS(IF(G442&lt;&gt;"-",VLOOKUP(G442,'i. iata codes and coordinates'!$C$3:$E$2960,3,FALSE),0)-IF(E442&lt;&gt;"-",VLOOKUP(E442,'i. iata codes and coordinates'!$C$3:$E$2960,3,FALSE),0)))*3959,0)</f>
        <v>#N/A</v>
      </c>
      <c r="L442" s="7"/>
      <c r="M442" s="7"/>
    </row>
    <row r="443" spans="4:13" ht="15" thickBot="1">
      <c r="D443" s="9">
        <v>427</v>
      </c>
      <c r="E443" s="231"/>
      <c r="F443" s="233" t="str">
        <f>IFERROR(VLOOKUP(E443,'i. iata codes and coordinates'!$C$3:$J$2960,4,FALSE)," ")</f>
        <v xml:space="preserve"> </v>
      </c>
      <c r="G443" s="231"/>
      <c r="H443" s="233" t="str">
        <f>IFERROR(VLOOKUP(G443,'i. iata codes and coordinates'!$C$3:$J$2960,4,FALSE)," ")</f>
        <v xml:space="preserve"> </v>
      </c>
      <c r="I443" s="232" t="s">
        <v>369</v>
      </c>
      <c r="J443" s="7"/>
      <c r="K443" s="33" t="e">
        <f>IF(AND(E443&lt;&gt;"-",G443&lt;&gt;"-"),ACOS(SIN(IF(E443&lt;&gt;"-",VLOOKUP(E443,'i. iata codes and coordinates'!$C$3:$E$2960,2,FALSE),0))*SIN(IF(G443&lt;&gt;"-",VLOOKUP(G443,'i. iata codes and coordinates'!$C$3:$E$2960,2,FALSE),0))+COS(IF(E443&lt;&gt;"-",VLOOKUP(E443,'i. iata codes and coordinates'!$C$3:$E$2960,2,FALSE),0))*COS(IF(G443&lt;&gt;"-",VLOOKUP(G443,'i. iata codes and coordinates'!$C$3:$E$2960,2,FALSE),0))*COS(IF(G443&lt;&gt;"-",VLOOKUP(G443,'i. iata codes and coordinates'!$C$3:$E$2960,3,FALSE),0)-IF(E443&lt;&gt;"-",VLOOKUP(E443,'i. iata codes and coordinates'!$C$3:$E$2960,3,FALSE),0)))*3959,0)</f>
        <v>#N/A</v>
      </c>
      <c r="L443" s="7"/>
      <c r="M443" s="7"/>
    </row>
    <row r="444" spans="4:13" ht="15" thickBot="1">
      <c r="D444" s="9">
        <v>428</v>
      </c>
      <c r="E444" s="231"/>
      <c r="F444" s="233" t="str">
        <f>IFERROR(VLOOKUP(E444,'i. iata codes and coordinates'!$C$3:$J$2960,4,FALSE)," ")</f>
        <v xml:space="preserve"> </v>
      </c>
      <c r="G444" s="231"/>
      <c r="H444" s="233" t="str">
        <f>IFERROR(VLOOKUP(G444,'i. iata codes and coordinates'!$C$3:$J$2960,4,FALSE)," ")</f>
        <v xml:space="preserve"> </v>
      </c>
      <c r="I444" s="232" t="s">
        <v>369</v>
      </c>
      <c r="J444" s="7"/>
      <c r="K444" s="33" t="e">
        <f>IF(AND(E444&lt;&gt;"-",G444&lt;&gt;"-"),ACOS(SIN(IF(E444&lt;&gt;"-",VLOOKUP(E444,'i. iata codes and coordinates'!$C$3:$E$2960,2,FALSE),0))*SIN(IF(G444&lt;&gt;"-",VLOOKUP(G444,'i. iata codes and coordinates'!$C$3:$E$2960,2,FALSE),0))+COS(IF(E444&lt;&gt;"-",VLOOKUP(E444,'i. iata codes and coordinates'!$C$3:$E$2960,2,FALSE),0))*COS(IF(G444&lt;&gt;"-",VLOOKUP(G444,'i. iata codes and coordinates'!$C$3:$E$2960,2,FALSE),0))*COS(IF(G444&lt;&gt;"-",VLOOKUP(G444,'i. iata codes and coordinates'!$C$3:$E$2960,3,FALSE),0)-IF(E444&lt;&gt;"-",VLOOKUP(E444,'i. iata codes and coordinates'!$C$3:$E$2960,3,FALSE),0)))*3959,0)</f>
        <v>#N/A</v>
      </c>
      <c r="L444" s="7"/>
      <c r="M444" s="7"/>
    </row>
    <row r="445" spans="4:13" ht="15" thickBot="1">
      <c r="D445" s="9">
        <v>429</v>
      </c>
      <c r="E445" s="231"/>
      <c r="F445" s="233" t="str">
        <f>IFERROR(VLOOKUP(E445,'i. iata codes and coordinates'!$C$3:$J$2960,4,FALSE)," ")</f>
        <v xml:space="preserve"> </v>
      </c>
      <c r="G445" s="231"/>
      <c r="H445" s="233" t="str">
        <f>IFERROR(VLOOKUP(G445,'i. iata codes and coordinates'!$C$3:$J$2960,4,FALSE)," ")</f>
        <v xml:space="preserve"> </v>
      </c>
      <c r="I445" s="232" t="s">
        <v>369</v>
      </c>
      <c r="J445" s="7"/>
      <c r="K445" s="33" t="e">
        <f>IF(AND(E445&lt;&gt;"-",G445&lt;&gt;"-"),ACOS(SIN(IF(E445&lt;&gt;"-",VLOOKUP(E445,'i. iata codes and coordinates'!$C$3:$E$2960,2,FALSE),0))*SIN(IF(G445&lt;&gt;"-",VLOOKUP(G445,'i. iata codes and coordinates'!$C$3:$E$2960,2,FALSE),0))+COS(IF(E445&lt;&gt;"-",VLOOKUP(E445,'i. iata codes and coordinates'!$C$3:$E$2960,2,FALSE),0))*COS(IF(G445&lt;&gt;"-",VLOOKUP(G445,'i. iata codes and coordinates'!$C$3:$E$2960,2,FALSE),0))*COS(IF(G445&lt;&gt;"-",VLOOKUP(G445,'i. iata codes and coordinates'!$C$3:$E$2960,3,FALSE),0)-IF(E445&lt;&gt;"-",VLOOKUP(E445,'i. iata codes and coordinates'!$C$3:$E$2960,3,FALSE),0)))*3959,0)</f>
        <v>#N/A</v>
      </c>
      <c r="L445" s="7"/>
      <c r="M445" s="7"/>
    </row>
    <row r="446" spans="4:13" ht="15" thickBot="1">
      <c r="D446" s="9">
        <v>430</v>
      </c>
      <c r="E446" s="231"/>
      <c r="F446" s="233" t="str">
        <f>IFERROR(VLOOKUP(E446,'i. iata codes and coordinates'!$C$3:$J$2960,4,FALSE)," ")</f>
        <v xml:space="preserve"> </v>
      </c>
      <c r="G446" s="231"/>
      <c r="H446" s="233" t="str">
        <f>IFERROR(VLOOKUP(G446,'i. iata codes and coordinates'!$C$3:$J$2960,4,FALSE)," ")</f>
        <v xml:space="preserve"> </v>
      </c>
      <c r="I446" s="232" t="s">
        <v>369</v>
      </c>
      <c r="J446" s="7"/>
      <c r="K446" s="33" t="e">
        <f>IF(AND(E446&lt;&gt;"-",G446&lt;&gt;"-"),ACOS(SIN(IF(E446&lt;&gt;"-",VLOOKUP(E446,'i. iata codes and coordinates'!$C$3:$E$2960,2,FALSE),0))*SIN(IF(G446&lt;&gt;"-",VLOOKUP(G446,'i. iata codes and coordinates'!$C$3:$E$2960,2,FALSE),0))+COS(IF(E446&lt;&gt;"-",VLOOKUP(E446,'i. iata codes and coordinates'!$C$3:$E$2960,2,FALSE),0))*COS(IF(G446&lt;&gt;"-",VLOOKUP(G446,'i. iata codes and coordinates'!$C$3:$E$2960,2,FALSE),0))*COS(IF(G446&lt;&gt;"-",VLOOKUP(G446,'i. iata codes and coordinates'!$C$3:$E$2960,3,FALSE),0)-IF(E446&lt;&gt;"-",VLOOKUP(E446,'i. iata codes and coordinates'!$C$3:$E$2960,3,FALSE),0)))*3959,0)</f>
        <v>#N/A</v>
      </c>
      <c r="L446" s="7"/>
      <c r="M446" s="7"/>
    </row>
    <row r="447" spans="4:13" ht="15" thickBot="1">
      <c r="D447" s="9">
        <v>431</v>
      </c>
      <c r="E447" s="231"/>
      <c r="F447" s="233" t="str">
        <f>IFERROR(VLOOKUP(E447,'i. iata codes and coordinates'!$C$3:$J$2960,4,FALSE)," ")</f>
        <v xml:space="preserve"> </v>
      </c>
      <c r="G447" s="231"/>
      <c r="H447" s="233" t="str">
        <f>IFERROR(VLOOKUP(G447,'i. iata codes and coordinates'!$C$3:$J$2960,4,FALSE)," ")</f>
        <v xml:space="preserve"> </v>
      </c>
      <c r="I447" s="232" t="s">
        <v>369</v>
      </c>
      <c r="J447" s="7"/>
      <c r="K447" s="33" t="e">
        <f>IF(AND(E447&lt;&gt;"-",G447&lt;&gt;"-"),ACOS(SIN(IF(E447&lt;&gt;"-",VLOOKUP(E447,'i. iata codes and coordinates'!$C$3:$E$2960,2,FALSE),0))*SIN(IF(G447&lt;&gt;"-",VLOOKUP(G447,'i. iata codes and coordinates'!$C$3:$E$2960,2,FALSE),0))+COS(IF(E447&lt;&gt;"-",VLOOKUP(E447,'i. iata codes and coordinates'!$C$3:$E$2960,2,FALSE),0))*COS(IF(G447&lt;&gt;"-",VLOOKUP(G447,'i. iata codes and coordinates'!$C$3:$E$2960,2,FALSE),0))*COS(IF(G447&lt;&gt;"-",VLOOKUP(G447,'i. iata codes and coordinates'!$C$3:$E$2960,3,FALSE),0)-IF(E447&lt;&gt;"-",VLOOKUP(E447,'i. iata codes and coordinates'!$C$3:$E$2960,3,FALSE),0)))*3959,0)</f>
        <v>#N/A</v>
      </c>
      <c r="L447" s="7"/>
      <c r="M447" s="7"/>
    </row>
    <row r="448" spans="4:13" ht="15" thickBot="1">
      <c r="D448" s="9">
        <v>432</v>
      </c>
      <c r="E448" s="231"/>
      <c r="F448" s="233" t="str">
        <f>IFERROR(VLOOKUP(E448,'i. iata codes and coordinates'!$C$3:$J$2960,4,FALSE)," ")</f>
        <v xml:space="preserve"> </v>
      </c>
      <c r="G448" s="231"/>
      <c r="H448" s="233" t="str">
        <f>IFERROR(VLOOKUP(G448,'i. iata codes and coordinates'!$C$3:$J$2960,4,FALSE)," ")</f>
        <v xml:space="preserve"> </v>
      </c>
      <c r="I448" s="232" t="s">
        <v>369</v>
      </c>
      <c r="J448" s="7"/>
      <c r="K448" s="33" t="e">
        <f>IF(AND(E448&lt;&gt;"-",G448&lt;&gt;"-"),ACOS(SIN(IF(E448&lt;&gt;"-",VLOOKUP(E448,'i. iata codes and coordinates'!$C$3:$E$2960,2,FALSE),0))*SIN(IF(G448&lt;&gt;"-",VLOOKUP(G448,'i. iata codes and coordinates'!$C$3:$E$2960,2,FALSE),0))+COS(IF(E448&lt;&gt;"-",VLOOKUP(E448,'i. iata codes and coordinates'!$C$3:$E$2960,2,FALSE),0))*COS(IF(G448&lt;&gt;"-",VLOOKUP(G448,'i. iata codes and coordinates'!$C$3:$E$2960,2,FALSE),0))*COS(IF(G448&lt;&gt;"-",VLOOKUP(G448,'i. iata codes and coordinates'!$C$3:$E$2960,3,FALSE),0)-IF(E448&lt;&gt;"-",VLOOKUP(E448,'i. iata codes and coordinates'!$C$3:$E$2960,3,FALSE),0)))*3959,0)</f>
        <v>#N/A</v>
      </c>
      <c r="L448" s="7"/>
      <c r="M448" s="7"/>
    </row>
    <row r="449" spans="4:13" ht="15" thickBot="1">
      <c r="D449" s="9">
        <v>433</v>
      </c>
      <c r="E449" s="231"/>
      <c r="F449" s="233" t="str">
        <f>IFERROR(VLOOKUP(E449,'i. iata codes and coordinates'!$C$3:$J$2960,4,FALSE)," ")</f>
        <v xml:space="preserve"> </v>
      </c>
      <c r="G449" s="231"/>
      <c r="H449" s="233" t="str">
        <f>IFERROR(VLOOKUP(G449,'i. iata codes and coordinates'!$C$3:$J$2960,4,FALSE)," ")</f>
        <v xml:space="preserve"> </v>
      </c>
      <c r="I449" s="232" t="s">
        <v>369</v>
      </c>
      <c r="J449" s="7"/>
      <c r="K449" s="33" t="e">
        <f>IF(AND(E449&lt;&gt;"-",G449&lt;&gt;"-"),ACOS(SIN(IF(E449&lt;&gt;"-",VLOOKUP(E449,'i. iata codes and coordinates'!$C$3:$E$2960,2,FALSE),0))*SIN(IF(G449&lt;&gt;"-",VLOOKUP(G449,'i. iata codes and coordinates'!$C$3:$E$2960,2,FALSE),0))+COS(IF(E449&lt;&gt;"-",VLOOKUP(E449,'i. iata codes and coordinates'!$C$3:$E$2960,2,FALSE),0))*COS(IF(G449&lt;&gt;"-",VLOOKUP(G449,'i. iata codes and coordinates'!$C$3:$E$2960,2,FALSE),0))*COS(IF(G449&lt;&gt;"-",VLOOKUP(G449,'i. iata codes and coordinates'!$C$3:$E$2960,3,FALSE),0)-IF(E449&lt;&gt;"-",VLOOKUP(E449,'i. iata codes and coordinates'!$C$3:$E$2960,3,FALSE),0)))*3959,0)</f>
        <v>#N/A</v>
      </c>
      <c r="L449" s="7"/>
      <c r="M449" s="7"/>
    </row>
    <row r="450" spans="4:13" ht="15" thickBot="1">
      <c r="D450" s="9">
        <v>434</v>
      </c>
      <c r="E450" s="231"/>
      <c r="F450" s="233" t="str">
        <f>IFERROR(VLOOKUP(E450,'i. iata codes and coordinates'!$C$3:$J$2960,4,FALSE)," ")</f>
        <v xml:space="preserve"> </v>
      </c>
      <c r="G450" s="231"/>
      <c r="H450" s="233" t="str">
        <f>IFERROR(VLOOKUP(G450,'i. iata codes and coordinates'!$C$3:$J$2960,4,FALSE)," ")</f>
        <v xml:space="preserve"> </v>
      </c>
      <c r="I450" s="232" t="s">
        <v>369</v>
      </c>
      <c r="J450" s="7"/>
      <c r="K450" s="33" t="e">
        <f>IF(AND(E450&lt;&gt;"-",G450&lt;&gt;"-"),ACOS(SIN(IF(E450&lt;&gt;"-",VLOOKUP(E450,'i. iata codes and coordinates'!$C$3:$E$2960,2,FALSE),0))*SIN(IF(G450&lt;&gt;"-",VLOOKUP(G450,'i. iata codes and coordinates'!$C$3:$E$2960,2,FALSE),0))+COS(IF(E450&lt;&gt;"-",VLOOKUP(E450,'i. iata codes and coordinates'!$C$3:$E$2960,2,FALSE),0))*COS(IF(G450&lt;&gt;"-",VLOOKUP(G450,'i. iata codes and coordinates'!$C$3:$E$2960,2,FALSE),0))*COS(IF(G450&lt;&gt;"-",VLOOKUP(G450,'i. iata codes and coordinates'!$C$3:$E$2960,3,FALSE),0)-IF(E450&lt;&gt;"-",VLOOKUP(E450,'i. iata codes and coordinates'!$C$3:$E$2960,3,FALSE),0)))*3959,0)</f>
        <v>#N/A</v>
      </c>
      <c r="L450" s="7"/>
      <c r="M450" s="7"/>
    </row>
    <row r="451" spans="4:13" ht="15" thickBot="1">
      <c r="D451" s="9">
        <v>435</v>
      </c>
      <c r="E451" s="231"/>
      <c r="F451" s="233" t="str">
        <f>IFERROR(VLOOKUP(E451,'i. iata codes and coordinates'!$C$3:$J$2960,4,FALSE)," ")</f>
        <v xml:space="preserve"> </v>
      </c>
      <c r="G451" s="231"/>
      <c r="H451" s="233" t="str">
        <f>IFERROR(VLOOKUP(G451,'i. iata codes and coordinates'!$C$3:$J$2960,4,FALSE)," ")</f>
        <v xml:space="preserve"> </v>
      </c>
      <c r="I451" s="232" t="s">
        <v>369</v>
      </c>
      <c r="J451" s="7"/>
      <c r="K451" s="33" t="e">
        <f>IF(AND(E451&lt;&gt;"-",G451&lt;&gt;"-"),ACOS(SIN(IF(E451&lt;&gt;"-",VLOOKUP(E451,'i. iata codes and coordinates'!$C$3:$E$2960,2,FALSE),0))*SIN(IF(G451&lt;&gt;"-",VLOOKUP(G451,'i. iata codes and coordinates'!$C$3:$E$2960,2,FALSE),0))+COS(IF(E451&lt;&gt;"-",VLOOKUP(E451,'i. iata codes and coordinates'!$C$3:$E$2960,2,FALSE),0))*COS(IF(G451&lt;&gt;"-",VLOOKUP(G451,'i. iata codes and coordinates'!$C$3:$E$2960,2,FALSE),0))*COS(IF(G451&lt;&gt;"-",VLOOKUP(G451,'i. iata codes and coordinates'!$C$3:$E$2960,3,FALSE),0)-IF(E451&lt;&gt;"-",VLOOKUP(E451,'i. iata codes and coordinates'!$C$3:$E$2960,3,FALSE),0)))*3959,0)</f>
        <v>#N/A</v>
      </c>
      <c r="L451" s="7"/>
      <c r="M451" s="7"/>
    </row>
    <row r="452" spans="4:13" ht="15" thickBot="1">
      <c r="D452" s="9">
        <v>436</v>
      </c>
      <c r="E452" s="231"/>
      <c r="F452" s="233" t="str">
        <f>IFERROR(VLOOKUP(E452,'i. iata codes and coordinates'!$C$3:$J$2960,4,FALSE)," ")</f>
        <v xml:space="preserve"> </v>
      </c>
      <c r="G452" s="231"/>
      <c r="H452" s="233" t="str">
        <f>IFERROR(VLOOKUP(G452,'i. iata codes and coordinates'!$C$3:$J$2960,4,FALSE)," ")</f>
        <v xml:space="preserve"> </v>
      </c>
      <c r="I452" s="232" t="s">
        <v>369</v>
      </c>
      <c r="J452" s="7"/>
      <c r="K452" s="33" t="e">
        <f>IF(AND(E452&lt;&gt;"-",G452&lt;&gt;"-"),ACOS(SIN(IF(E452&lt;&gt;"-",VLOOKUP(E452,'i. iata codes and coordinates'!$C$3:$E$2960,2,FALSE),0))*SIN(IF(G452&lt;&gt;"-",VLOOKUP(G452,'i. iata codes and coordinates'!$C$3:$E$2960,2,FALSE),0))+COS(IF(E452&lt;&gt;"-",VLOOKUP(E452,'i. iata codes and coordinates'!$C$3:$E$2960,2,FALSE),0))*COS(IF(G452&lt;&gt;"-",VLOOKUP(G452,'i. iata codes and coordinates'!$C$3:$E$2960,2,FALSE),0))*COS(IF(G452&lt;&gt;"-",VLOOKUP(G452,'i. iata codes and coordinates'!$C$3:$E$2960,3,FALSE),0)-IF(E452&lt;&gt;"-",VLOOKUP(E452,'i. iata codes and coordinates'!$C$3:$E$2960,3,FALSE),0)))*3959,0)</f>
        <v>#N/A</v>
      </c>
      <c r="L452" s="7"/>
      <c r="M452" s="7"/>
    </row>
    <row r="453" spans="4:13" ht="15" thickBot="1">
      <c r="D453" s="9">
        <v>437</v>
      </c>
      <c r="E453" s="231"/>
      <c r="F453" s="233" t="str">
        <f>IFERROR(VLOOKUP(E453,'i. iata codes and coordinates'!$C$3:$J$2960,4,FALSE)," ")</f>
        <v xml:space="preserve"> </v>
      </c>
      <c r="G453" s="231"/>
      <c r="H453" s="233" t="str">
        <f>IFERROR(VLOOKUP(G453,'i. iata codes and coordinates'!$C$3:$J$2960,4,FALSE)," ")</f>
        <v xml:space="preserve"> </v>
      </c>
      <c r="I453" s="232" t="s">
        <v>369</v>
      </c>
      <c r="J453" s="7"/>
      <c r="K453" s="33" t="e">
        <f>IF(AND(E453&lt;&gt;"-",G453&lt;&gt;"-"),ACOS(SIN(IF(E453&lt;&gt;"-",VLOOKUP(E453,'i. iata codes and coordinates'!$C$3:$E$2960,2,FALSE),0))*SIN(IF(G453&lt;&gt;"-",VLOOKUP(G453,'i. iata codes and coordinates'!$C$3:$E$2960,2,FALSE),0))+COS(IF(E453&lt;&gt;"-",VLOOKUP(E453,'i. iata codes and coordinates'!$C$3:$E$2960,2,FALSE),0))*COS(IF(G453&lt;&gt;"-",VLOOKUP(G453,'i. iata codes and coordinates'!$C$3:$E$2960,2,FALSE),0))*COS(IF(G453&lt;&gt;"-",VLOOKUP(G453,'i. iata codes and coordinates'!$C$3:$E$2960,3,FALSE),0)-IF(E453&lt;&gt;"-",VLOOKUP(E453,'i. iata codes and coordinates'!$C$3:$E$2960,3,FALSE),0)))*3959,0)</f>
        <v>#N/A</v>
      </c>
      <c r="L453" s="7"/>
      <c r="M453" s="7"/>
    </row>
    <row r="454" spans="4:13" ht="15" thickBot="1">
      <c r="D454" s="9">
        <v>438</v>
      </c>
      <c r="E454" s="231"/>
      <c r="F454" s="233" t="str">
        <f>IFERROR(VLOOKUP(E454,'i. iata codes and coordinates'!$C$3:$J$2960,4,FALSE)," ")</f>
        <v xml:space="preserve"> </v>
      </c>
      <c r="G454" s="231"/>
      <c r="H454" s="233" t="str">
        <f>IFERROR(VLOOKUP(G454,'i. iata codes and coordinates'!$C$3:$J$2960,4,FALSE)," ")</f>
        <v xml:space="preserve"> </v>
      </c>
      <c r="I454" s="232" t="s">
        <v>369</v>
      </c>
      <c r="J454" s="7"/>
      <c r="K454" s="33" t="e">
        <f>IF(AND(E454&lt;&gt;"-",G454&lt;&gt;"-"),ACOS(SIN(IF(E454&lt;&gt;"-",VLOOKUP(E454,'i. iata codes and coordinates'!$C$3:$E$2960,2,FALSE),0))*SIN(IF(G454&lt;&gt;"-",VLOOKUP(G454,'i. iata codes and coordinates'!$C$3:$E$2960,2,FALSE),0))+COS(IF(E454&lt;&gt;"-",VLOOKUP(E454,'i. iata codes and coordinates'!$C$3:$E$2960,2,FALSE),0))*COS(IF(G454&lt;&gt;"-",VLOOKUP(G454,'i. iata codes and coordinates'!$C$3:$E$2960,2,FALSE),0))*COS(IF(G454&lt;&gt;"-",VLOOKUP(G454,'i. iata codes and coordinates'!$C$3:$E$2960,3,FALSE),0)-IF(E454&lt;&gt;"-",VLOOKUP(E454,'i. iata codes and coordinates'!$C$3:$E$2960,3,FALSE),0)))*3959,0)</f>
        <v>#N/A</v>
      </c>
      <c r="L454" s="7"/>
      <c r="M454" s="7"/>
    </row>
    <row r="455" spans="4:13" ht="15" thickBot="1">
      <c r="D455" s="9">
        <v>439</v>
      </c>
      <c r="E455" s="231"/>
      <c r="F455" s="233" t="str">
        <f>IFERROR(VLOOKUP(E455,'i. iata codes and coordinates'!$C$3:$J$2960,4,FALSE)," ")</f>
        <v xml:space="preserve"> </v>
      </c>
      <c r="G455" s="231"/>
      <c r="H455" s="233" t="str">
        <f>IFERROR(VLOOKUP(G455,'i. iata codes and coordinates'!$C$3:$J$2960,4,FALSE)," ")</f>
        <v xml:space="preserve"> </v>
      </c>
      <c r="I455" s="232" t="s">
        <v>369</v>
      </c>
      <c r="J455" s="7"/>
      <c r="K455" s="33" t="e">
        <f>IF(AND(E455&lt;&gt;"-",G455&lt;&gt;"-"),ACOS(SIN(IF(E455&lt;&gt;"-",VLOOKUP(E455,'i. iata codes and coordinates'!$C$3:$E$2960,2,FALSE),0))*SIN(IF(G455&lt;&gt;"-",VLOOKUP(G455,'i. iata codes and coordinates'!$C$3:$E$2960,2,FALSE),0))+COS(IF(E455&lt;&gt;"-",VLOOKUP(E455,'i. iata codes and coordinates'!$C$3:$E$2960,2,FALSE),0))*COS(IF(G455&lt;&gt;"-",VLOOKUP(G455,'i. iata codes and coordinates'!$C$3:$E$2960,2,FALSE),0))*COS(IF(G455&lt;&gt;"-",VLOOKUP(G455,'i. iata codes and coordinates'!$C$3:$E$2960,3,FALSE),0)-IF(E455&lt;&gt;"-",VLOOKUP(E455,'i. iata codes and coordinates'!$C$3:$E$2960,3,FALSE),0)))*3959,0)</f>
        <v>#N/A</v>
      </c>
      <c r="L455" s="7"/>
      <c r="M455" s="7"/>
    </row>
    <row r="456" spans="4:13" ht="15" thickBot="1">
      <c r="D456" s="9">
        <v>440</v>
      </c>
      <c r="E456" s="231"/>
      <c r="F456" s="233" t="str">
        <f>IFERROR(VLOOKUP(E456,'i. iata codes and coordinates'!$C$3:$J$2960,4,FALSE)," ")</f>
        <v xml:space="preserve"> </v>
      </c>
      <c r="G456" s="231"/>
      <c r="H456" s="233" t="str">
        <f>IFERROR(VLOOKUP(G456,'i. iata codes and coordinates'!$C$3:$J$2960,4,FALSE)," ")</f>
        <v xml:space="preserve"> </v>
      </c>
      <c r="I456" s="232" t="s">
        <v>369</v>
      </c>
      <c r="J456" s="7"/>
      <c r="K456" s="33" t="e">
        <f>IF(AND(E456&lt;&gt;"-",G456&lt;&gt;"-"),ACOS(SIN(IF(E456&lt;&gt;"-",VLOOKUP(E456,'i. iata codes and coordinates'!$C$3:$E$2960,2,FALSE),0))*SIN(IF(G456&lt;&gt;"-",VLOOKUP(G456,'i. iata codes and coordinates'!$C$3:$E$2960,2,FALSE),0))+COS(IF(E456&lt;&gt;"-",VLOOKUP(E456,'i. iata codes and coordinates'!$C$3:$E$2960,2,FALSE),0))*COS(IF(G456&lt;&gt;"-",VLOOKUP(G456,'i. iata codes and coordinates'!$C$3:$E$2960,2,FALSE),0))*COS(IF(G456&lt;&gt;"-",VLOOKUP(G456,'i. iata codes and coordinates'!$C$3:$E$2960,3,FALSE),0)-IF(E456&lt;&gt;"-",VLOOKUP(E456,'i. iata codes and coordinates'!$C$3:$E$2960,3,FALSE),0)))*3959,0)</f>
        <v>#N/A</v>
      </c>
      <c r="L456" s="7"/>
      <c r="M456" s="7"/>
    </row>
    <row r="457" spans="4:13" ht="15" thickBot="1">
      <c r="D457" s="9">
        <v>441</v>
      </c>
      <c r="E457" s="231"/>
      <c r="F457" s="233" t="str">
        <f>IFERROR(VLOOKUP(E457,'i. iata codes and coordinates'!$C$3:$J$2960,4,FALSE)," ")</f>
        <v xml:space="preserve"> </v>
      </c>
      <c r="G457" s="231"/>
      <c r="H457" s="233" t="str">
        <f>IFERROR(VLOOKUP(G457,'i. iata codes and coordinates'!$C$3:$J$2960,4,FALSE)," ")</f>
        <v xml:space="preserve"> </v>
      </c>
      <c r="I457" s="232" t="s">
        <v>369</v>
      </c>
      <c r="J457" s="7"/>
      <c r="K457" s="33" t="e">
        <f>IF(AND(E457&lt;&gt;"-",G457&lt;&gt;"-"),ACOS(SIN(IF(E457&lt;&gt;"-",VLOOKUP(E457,'i. iata codes and coordinates'!$C$3:$E$2960,2,FALSE),0))*SIN(IF(G457&lt;&gt;"-",VLOOKUP(G457,'i. iata codes and coordinates'!$C$3:$E$2960,2,FALSE),0))+COS(IF(E457&lt;&gt;"-",VLOOKUP(E457,'i. iata codes and coordinates'!$C$3:$E$2960,2,FALSE),0))*COS(IF(G457&lt;&gt;"-",VLOOKUP(G457,'i. iata codes and coordinates'!$C$3:$E$2960,2,FALSE),0))*COS(IF(G457&lt;&gt;"-",VLOOKUP(G457,'i. iata codes and coordinates'!$C$3:$E$2960,3,FALSE),0)-IF(E457&lt;&gt;"-",VLOOKUP(E457,'i. iata codes and coordinates'!$C$3:$E$2960,3,FALSE),0)))*3959,0)</f>
        <v>#N/A</v>
      </c>
      <c r="L457" s="7"/>
      <c r="M457" s="7"/>
    </row>
    <row r="458" spans="4:13" ht="15" thickBot="1">
      <c r="D458" s="9">
        <v>442</v>
      </c>
      <c r="E458" s="231"/>
      <c r="F458" s="233" t="str">
        <f>IFERROR(VLOOKUP(E458,'i. iata codes and coordinates'!$C$3:$J$2960,4,FALSE)," ")</f>
        <v xml:space="preserve"> </v>
      </c>
      <c r="G458" s="231"/>
      <c r="H458" s="233" t="str">
        <f>IFERROR(VLOOKUP(G458,'i. iata codes and coordinates'!$C$3:$J$2960,4,FALSE)," ")</f>
        <v xml:space="preserve"> </v>
      </c>
      <c r="I458" s="232" t="s">
        <v>369</v>
      </c>
      <c r="J458" s="7"/>
      <c r="K458" s="33" t="e">
        <f>IF(AND(E458&lt;&gt;"-",G458&lt;&gt;"-"),ACOS(SIN(IF(E458&lt;&gt;"-",VLOOKUP(E458,'i. iata codes and coordinates'!$C$3:$E$2960,2,FALSE),0))*SIN(IF(G458&lt;&gt;"-",VLOOKUP(G458,'i. iata codes and coordinates'!$C$3:$E$2960,2,FALSE),0))+COS(IF(E458&lt;&gt;"-",VLOOKUP(E458,'i. iata codes and coordinates'!$C$3:$E$2960,2,FALSE),0))*COS(IF(G458&lt;&gt;"-",VLOOKUP(G458,'i. iata codes and coordinates'!$C$3:$E$2960,2,FALSE),0))*COS(IF(G458&lt;&gt;"-",VLOOKUP(G458,'i. iata codes and coordinates'!$C$3:$E$2960,3,FALSE),0)-IF(E458&lt;&gt;"-",VLOOKUP(E458,'i. iata codes and coordinates'!$C$3:$E$2960,3,FALSE),0)))*3959,0)</f>
        <v>#N/A</v>
      </c>
      <c r="L458" s="7"/>
      <c r="M458" s="7"/>
    </row>
    <row r="459" spans="4:13" ht="15" thickBot="1">
      <c r="D459" s="9">
        <v>443</v>
      </c>
      <c r="E459" s="231"/>
      <c r="F459" s="233" t="str">
        <f>IFERROR(VLOOKUP(E459,'i. iata codes and coordinates'!$C$3:$J$2960,4,FALSE)," ")</f>
        <v xml:space="preserve"> </v>
      </c>
      <c r="G459" s="231"/>
      <c r="H459" s="233" t="str">
        <f>IFERROR(VLOOKUP(G459,'i. iata codes and coordinates'!$C$3:$J$2960,4,FALSE)," ")</f>
        <v xml:space="preserve"> </v>
      </c>
      <c r="I459" s="232" t="s">
        <v>369</v>
      </c>
      <c r="J459" s="7"/>
      <c r="K459" s="33" t="e">
        <f>IF(AND(E459&lt;&gt;"-",G459&lt;&gt;"-"),ACOS(SIN(IF(E459&lt;&gt;"-",VLOOKUP(E459,'i. iata codes and coordinates'!$C$3:$E$2960,2,FALSE),0))*SIN(IF(G459&lt;&gt;"-",VLOOKUP(G459,'i. iata codes and coordinates'!$C$3:$E$2960,2,FALSE),0))+COS(IF(E459&lt;&gt;"-",VLOOKUP(E459,'i. iata codes and coordinates'!$C$3:$E$2960,2,FALSE),0))*COS(IF(G459&lt;&gt;"-",VLOOKUP(G459,'i. iata codes and coordinates'!$C$3:$E$2960,2,FALSE),0))*COS(IF(G459&lt;&gt;"-",VLOOKUP(G459,'i. iata codes and coordinates'!$C$3:$E$2960,3,FALSE),0)-IF(E459&lt;&gt;"-",VLOOKUP(E459,'i. iata codes and coordinates'!$C$3:$E$2960,3,FALSE),0)))*3959,0)</f>
        <v>#N/A</v>
      </c>
      <c r="L459" s="7"/>
      <c r="M459" s="7"/>
    </row>
    <row r="460" spans="4:13" ht="15" thickBot="1">
      <c r="D460" s="9">
        <v>444</v>
      </c>
      <c r="E460" s="231"/>
      <c r="F460" s="233" t="str">
        <f>IFERROR(VLOOKUP(E460,'i. iata codes and coordinates'!$C$3:$J$2960,4,FALSE)," ")</f>
        <v xml:space="preserve"> </v>
      </c>
      <c r="G460" s="231"/>
      <c r="H460" s="233" t="str">
        <f>IFERROR(VLOOKUP(G460,'i. iata codes and coordinates'!$C$3:$J$2960,4,FALSE)," ")</f>
        <v xml:space="preserve"> </v>
      </c>
      <c r="I460" s="232" t="s">
        <v>369</v>
      </c>
      <c r="J460" s="7"/>
      <c r="K460" s="33" t="e">
        <f>IF(AND(E460&lt;&gt;"-",G460&lt;&gt;"-"),ACOS(SIN(IF(E460&lt;&gt;"-",VLOOKUP(E460,'i. iata codes and coordinates'!$C$3:$E$2960,2,FALSE),0))*SIN(IF(G460&lt;&gt;"-",VLOOKUP(G460,'i. iata codes and coordinates'!$C$3:$E$2960,2,FALSE),0))+COS(IF(E460&lt;&gt;"-",VLOOKUP(E460,'i. iata codes and coordinates'!$C$3:$E$2960,2,FALSE),0))*COS(IF(G460&lt;&gt;"-",VLOOKUP(G460,'i. iata codes and coordinates'!$C$3:$E$2960,2,FALSE),0))*COS(IF(G460&lt;&gt;"-",VLOOKUP(G460,'i. iata codes and coordinates'!$C$3:$E$2960,3,FALSE),0)-IF(E460&lt;&gt;"-",VLOOKUP(E460,'i. iata codes and coordinates'!$C$3:$E$2960,3,FALSE),0)))*3959,0)</f>
        <v>#N/A</v>
      </c>
      <c r="L460" s="7"/>
      <c r="M460" s="7"/>
    </row>
    <row r="461" spans="4:13" ht="15" thickBot="1">
      <c r="D461" s="9">
        <v>445</v>
      </c>
      <c r="E461" s="231"/>
      <c r="F461" s="233" t="str">
        <f>IFERROR(VLOOKUP(E461,'i. iata codes and coordinates'!$C$3:$J$2960,4,FALSE)," ")</f>
        <v xml:space="preserve"> </v>
      </c>
      <c r="G461" s="231"/>
      <c r="H461" s="233" t="str">
        <f>IFERROR(VLOOKUP(G461,'i. iata codes and coordinates'!$C$3:$J$2960,4,FALSE)," ")</f>
        <v xml:space="preserve"> </v>
      </c>
      <c r="I461" s="232" t="s">
        <v>369</v>
      </c>
      <c r="J461" s="7"/>
      <c r="K461" s="33" t="e">
        <f>IF(AND(E461&lt;&gt;"-",G461&lt;&gt;"-"),ACOS(SIN(IF(E461&lt;&gt;"-",VLOOKUP(E461,'i. iata codes and coordinates'!$C$3:$E$2960,2,FALSE),0))*SIN(IF(G461&lt;&gt;"-",VLOOKUP(G461,'i. iata codes and coordinates'!$C$3:$E$2960,2,FALSE),0))+COS(IF(E461&lt;&gt;"-",VLOOKUP(E461,'i. iata codes and coordinates'!$C$3:$E$2960,2,FALSE),0))*COS(IF(G461&lt;&gt;"-",VLOOKUP(G461,'i. iata codes and coordinates'!$C$3:$E$2960,2,FALSE),0))*COS(IF(G461&lt;&gt;"-",VLOOKUP(G461,'i. iata codes and coordinates'!$C$3:$E$2960,3,FALSE),0)-IF(E461&lt;&gt;"-",VLOOKUP(E461,'i. iata codes and coordinates'!$C$3:$E$2960,3,FALSE),0)))*3959,0)</f>
        <v>#N/A</v>
      </c>
      <c r="L461" s="7"/>
      <c r="M461" s="7"/>
    </row>
    <row r="462" spans="4:13" ht="15" thickBot="1">
      <c r="D462" s="9">
        <v>446</v>
      </c>
      <c r="E462" s="231"/>
      <c r="F462" s="233" t="str">
        <f>IFERROR(VLOOKUP(E462,'i. iata codes and coordinates'!$C$3:$J$2960,4,FALSE)," ")</f>
        <v xml:space="preserve"> </v>
      </c>
      <c r="G462" s="231"/>
      <c r="H462" s="233" t="str">
        <f>IFERROR(VLOOKUP(G462,'i. iata codes and coordinates'!$C$3:$J$2960,4,FALSE)," ")</f>
        <v xml:space="preserve"> </v>
      </c>
      <c r="I462" s="232" t="s">
        <v>369</v>
      </c>
      <c r="J462" s="7"/>
      <c r="K462" s="33" t="e">
        <f>IF(AND(E462&lt;&gt;"-",G462&lt;&gt;"-"),ACOS(SIN(IF(E462&lt;&gt;"-",VLOOKUP(E462,'i. iata codes and coordinates'!$C$3:$E$2960,2,FALSE),0))*SIN(IF(G462&lt;&gt;"-",VLOOKUP(G462,'i. iata codes and coordinates'!$C$3:$E$2960,2,FALSE),0))+COS(IF(E462&lt;&gt;"-",VLOOKUP(E462,'i. iata codes and coordinates'!$C$3:$E$2960,2,FALSE),0))*COS(IF(G462&lt;&gt;"-",VLOOKUP(G462,'i. iata codes and coordinates'!$C$3:$E$2960,2,FALSE),0))*COS(IF(G462&lt;&gt;"-",VLOOKUP(G462,'i. iata codes and coordinates'!$C$3:$E$2960,3,FALSE),0)-IF(E462&lt;&gt;"-",VLOOKUP(E462,'i. iata codes and coordinates'!$C$3:$E$2960,3,FALSE),0)))*3959,0)</f>
        <v>#N/A</v>
      </c>
      <c r="L462" s="7"/>
      <c r="M462" s="7"/>
    </row>
    <row r="463" spans="4:13" ht="15" thickBot="1">
      <c r="D463" s="9">
        <v>447</v>
      </c>
      <c r="E463" s="231"/>
      <c r="F463" s="233" t="str">
        <f>IFERROR(VLOOKUP(E463,'i. iata codes and coordinates'!$C$3:$J$2960,4,FALSE)," ")</f>
        <v xml:space="preserve"> </v>
      </c>
      <c r="G463" s="231"/>
      <c r="H463" s="233" t="str">
        <f>IFERROR(VLOOKUP(G463,'i. iata codes and coordinates'!$C$3:$J$2960,4,FALSE)," ")</f>
        <v xml:space="preserve"> </v>
      </c>
      <c r="I463" s="232" t="s">
        <v>369</v>
      </c>
      <c r="J463" s="7"/>
      <c r="K463" s="33" t="e">
        <f>IF(AND(E463&lt;&gt;"-",G463&lt;&gt;"-"),ACOS(SIN(IF(E463&lt;&gt;"-",VLOOKUP(E463,'i. iata codes and coordinates'!$C$3:$E$2960,2,FALSE),0))*SIN(IF(G463&lt;&gt;"-",VLOOKUP(G463,'i. iata codes and coordinates'!$C$3:$E$2960,2,FALSE),0))+COS(IF(E463&lt;&gt;"-",VLOOKUP(E463,'i. iata codes and coordinates'!$C$3:$E$2960,2,FALSE),0))*COS(IF(G463&lt;&gt;"-",VLOOKUP(G463,'i. iata codes and coordinates'!$C$3:$E$2960,2,FALSE),0))*COS(IF(G463&lt;&gt;"-",VLOOKUP(G463,'i. iata codes and coordinates'!$C$3:$E$2960,3,FALSE),0)-IF(E463&lt;&gt;"-",VLOOKUP(E463,'i. iata codes and coordinates'!$C$3:$E$2960,3,FALSE),0)))*3959,0)</f>
        <v>#N/A</v>
      </c>
      <c r="L463" s="7"/>
      <c r="M463" s="7"/>
    </row>
    <row r="464" spans="4:13" ht="15" thickBot="1">
      <c r="D464" s="9">
        <v>448</v>
      </c>
      <c r="E464" s="231"/>
      <c r="F464" s="233" t="str">
        <f>IFERROR(VLOOKUP(E464,'i. iata codes and coordinates'!$C$3:$J$2960,4,FALSE)," ")</f>
        <v xml:space="preserve"> </v>
      </c>
      <c r="G464" s="231"/>
      <c r="H464" s="233" t="str">
        <f>IFERROR(VLOOKUP(G464,'i. iata codes and coordinates'!$C$3:$J$2960,4,FALSE)," ")</f>
        <v xml:space="preserve"> </v>
      </c>
      <c r="I464" s="232" t="s">
        <v>369</v>
      </c>
      <c r="J464" s="7"/>
      <c r="K464" s="33" t="e">
        <f>IF(AND(E464&lt;&gt;"-",G464&lt;&gt;"-"),ACOS(SIN(IF(E464&lt;&gt;"-",VLOOKUP(E464,'i. iata codes and coordinates'!$C$3:$E$2960,2,FALSE),0))*SIN(IF(G464&lt;&gt;"-",VLOOKUP(G464,'i. iata codes and coordinates'!$C$3:$E$2960,2,FALSE),0))+COS(IF(E464&lt;&gt;"-",VLOOKUP(E464,'i. iata codes and coordinates'!$C$3:$E$2960,2,FALSE),0))*COS(IF(G464&lt;&gt;"-",VLOOKUP(G464,'i. iata codes and coordinates'!$C$3:$E$2960,2,FALSE),0))*COS(IF(G464&lt;&gt;"-",VLOOKUP(G464,'i. iata codes and coordinates'!$C$3:$E$2960,3,FALSE),0)-IF(E464&lt;&gt;"-",VLOOKUP(E464,'i. iata codes and coordinates'!$C$3:$E$2960,3,FALSE),0)))*3959,0)</f>
        <v>#N/A</v>
      </c>
      <c r="L464" s="7"/>
      <c r="M464" s="7"/>
    </row>
    <row r="465" spans="4:13" ht="15" thickBot="1">
      <c r="D465" s="9">
        <v>449</v>
      </c>
      <c r="E465" s="231"/>
      <c r="F465" s="233" t="str">
        <f>IFERROR(VLOOKUP(E465,'i. iata codes and coordinates'!$C$3:$J$2960,4,FALSE)," ")</f>
        <v xml:space="preserve"> </v>
      </c>
      <c r="G465" s="231"/>
      <c r="H465" s="233" t="str">
        <f>IFERROR(VLOOKUP(G465,'i. iata codes and coordinates'!$C$3:$J$2960,4,FALSE)," ")</f>
        <v xml:space="preserve"> </v>
      </c>
      <c r="I465" s="232" t="s">
        <v>369</v>
      </c>
      <c r="J465" s="7"/>
      <c r="K465" s="33" t="e">
        <f>IF(AND(E465&lt;&gt;"-",G465&lt;&gt;"-"),ACOS(SIN(IF(E465&lt;&gt;"-",VLOOKUP(E465,'i. iata codes and coordinates'!$C$3:$E$2960,2,FALSE),0))*SIN(IF(G465&lt;&gt;"-",VLOOKUP(G465,'i. iata codes and coordinates'!$C$3:$E$2960,2,FALSE),0))+COS(IF(E465&lt;&gt;"-",VLOOKUP(E465,'i. iata codes and coordinates'!$C$3:$E$2960,2,FALSE),0))*COS(IF(G465&lt;&gt;"-",VLOOKUP(G465,'i. iata codes and coordinates'!$C$3:$E$2960,2,FALSE),0))*COS(IF(G465&lt;&gt;"-",VLOOKUP(G465,'i. iata codes and coordinates'!$C$3:$E$2960,3,FALSE),0)-IF(E465&lt;&gt;"-",VLOOKUP(E465,'i. iata codes and coordinates'!$C$3:$E$2960,3,FALSE),0)))*3959,0)</f>
        <v>#N/A</v>
      </c>
      <c r="L465" s="7"/>
      <c r="M465" s="7"/>
    </row>
    <row r="466" spans="4:13" ht="15" thickBot="1">
      <c r="D466" s="9">
        <v>450</v>
      </c>
      <c r="E466" s="231"/>
      <c r="F466" s="233" t="str">
        <f>IFERROR(VLOOKUP(E466,'i. iata codes and coordinates'!$C$3:$J$2960,4,FALSE)," ")</f>
        <v xml:space="preserve"> </v>
      </c>
      <c r="G466" s="231"/>
      <c r="H466" s="233" t="str">
        <f>IFERROR(VLOOKUP(G466,'i. iata codes and coordinates'!$C$3:$J$2960,4,FALSE)," ")</f>
        <v xml:space="preserve"> </v>
      </c>
      <c r="I466" s="232" t="s">
        <v>369</v>
      </c>
      <c r="J466" s="7"/>
      <c r="K466" s="33" t="e">
        <f>IF(AND(E466&lt;&gt;"-",G466&lt;&gt;"-"),ACOS(SIN(IF(E466&lt;&gt;"-",VLOOKUP(E466,'i. iata codes and coordinates'!$C$3:$E$2960,2,FALSE),0))*SIN(IF(G466&lt;&gt;"-",VLOOKUP(G466,'i. iata codes and coordinates'!$C$3:$E$2960,2,FALSE),0))+COS(IF(E466&lt;&gt;"-",VLOOKUP(E466,'i. iata codes and coordinates'!$C$3:$E$2960,2,FALSE),0))*COS(IF(G466&lt;&gt;"-",VLOOKUP(G466,'i. iata codes and coordinates'!$C$3:$E$2960,2,FALSE),0))*COS(IF(G466&lt;&gt;"-",VLOOKUP(G466,'i. iata codes and coordinates'!$C$3:$E$2960,3,FALSE),0)-IF(E466&lt;&gt;"-",VLOOKUP(E466,'i. iata codes and coordinates'!$C$3:$E$2960,3,FALSE),0)))*3959,0)</f>
        <v>#N/A</v>
      </c>
      <c r="L466" s="7"/>
      <c r="M466" s="7"/>
    </row>
    <row r="467" spans="4:13" ht="15" thickBot="1">
      <c r="D467" s="9">
        <v>451</v>
      </c>
      <c r="E467" s="231"/>
      <c r="F467" s="233" t="str">
        <f>IFERROR(VLOOKUP(E467,'i. iata codes and coordinates'!$C$3:$J$2960,4,FALSE)," ")</f>
        <v xml:space="preserve"> </v>
      </c>
      <c r="G467" s="231"/>
      <c r="H467" s="233" t="str">
        <f>IFERROR(VLOOKUP(G467,'i. iata codes and coordinates'!$C$3:$J$2960,4,FALSE)," ")</f>
        <v xml:space="preserve"> </v>
      </c>
      <c r="I467" s="232" t="s">
        <v>369</v>
      </c>
      <c r="J467" s="7"/>
      <c r="K467" s="33" t="e">
        <f>IF(AND(E467&lt;&gt;"-",G467&lt;&gt;"-"),ACOS(SIN(IF(E467&lt;&gt;"-",VLOOKUP(E467,'i. iata codes and coordinates'!$C$3:$E$2960,2,FALSE),0))*SIN(IF(G467&lt;&gt;"-",VLOOKUP(G467,'i. iata codes and coordinates'!$C$3:$E$2960,2,FALSE),0))+COS(IF(E467&lt;&gt;"-",VLOOKUP(E467,'i. iata codes and coordinates'!$C$3:$E$2960,2,FALSE),0))*COS(IF(G467&lt;&gt;"-",VLOOKUP(G467,'i. iata codes and coordinates'!$C$3:$E$2960,2,FALSE),0))*COS(IF(G467&lt;&gt;"-",VLOOKUP(G467,'i. iata codes and coordinates'!$C$3:$E$2960,3,FALSE),0)-IF(E467&lt;&gt;"-",VLOOKUP(E467,'i. iata codes and coordinates'!$C$3:$E$2960,3,FALSE),0)))*3959,0)</f>
        <v>#N/A</v>
      </c>
      <c r="L467" s="7"/>
      <c r="M467" s="7"/>
    </row>
    <row r="468" spans="4:13" ht="15" thickBot="1">
      <c r="D468" s="9">
        <v>452</v>
      </c>
      <c r="E468" s="231"/>
      <c r="F468" s="233" t="str">
        <f>IFERROR(VLOOKUP(E468,'i. iata codes and coordinates'!$C$3:$J$2960,4,FALSE)," ")</f>
        <v xml:space="preserve"> </v>
      </c>
      <c r="G468" s="231"/>
      <c r="H468" s="233" t="str">
        <f>IFERROR(VLOOKUP(G468,'i. iata codes and coordinates'!$C$3:$J$2960,4,FALSE)," ")</f>
        <v xml:space="preserve"> </v>
      </c>
      <c r="I468" s="232" t="s">
        <v>369</v>
      </c>
      <c r="J468" s="7"/>
      <c r="K468" s="33" t="e">
        <f>IF(AND(E468&lt;&gt;"-",G468&lt;&gt;"-"),ACOS(SIN(IF(E468&lt;&gt;"-",VLOOKUP(E468,'i. iata codes and coordinates'!$C$3:$E$2960,2,FALSE),0))*SIN(IF(G468&lt;&gt;"-",VLOOKUP(G468,'i. iata codes and coordinates'!$C$3:$E$2960,2,FALSE),0))+COS(IF(E468&lt;&gt;"-",VLOOKUP(E468,'i. iata codes and coordinates'!$C$3:$E$2960,2,FALSE),0))*COS(IF(G468&lt;&gt;"-",VLOOKUP(G468,'i. iata codes and coordinates'!$C$3:$E$2960,2,FALSE),0))*COS(IF(G468&lt;&gt;"-",VLOOKUP(G468,'i. iata codes and coordinates'!$C$3:$E$2960,3,FALSE),0)-IF(E468&lt;&gt;"-",VLOOKUP(E468,'i. iata codes and coordinates'!$C$3:$E$2960,3,FALSE),0)))*3959,0)</f>
        <v>#N/A</v>
      </c>
      <c r="L468" s="7"/>
      <c r="M468" s="7"/>
    </row>
    <row r="469" spans="4:13" ht="15" thickBot="1">
      <c r="D469" s="9">
        <v>453</v>
      </c>
      <c r="E469" s="231"/>
      <c r="F469" s="233" t="str">
        <f>IFERROR(VLOOKUP(E469,'i. iata codes and coordinates'!$C$3:$J$2960,4,FALSE)," ")</f>
        <v xml:space="preserve"> </v>
      </c>
      <c r="G469" s="231"/>
      <c r="H469" s="233" t="str">
        <f>IFERROR(VLOOKUP(G469,'i. iata codes and coordinates'!$C$3:$J$2960,4,FALSE)," ")</f>
        <v xml:space="preserve"> </v>
      </c>
      <c r="I469" s="232" t="s">
        <v>369</v>
      </c>
      <c r="J469" s="7"/>
      <c r="K469" s="33" t="e">
        <f>IF(AND(E469&lt;&gt;"-",G469&lt;&gt;"-"),ACOS(SIN(IF(E469&lt;&gt;"-",VLOOKUP(E469,'i. iata codes and coordinates'!$C$3:$E$2960,2,FALSE),0))*SIN(IF(G469&lt;&gt;"-",VLOOKUP(G469,'i. iata codes and coordinates'!$C$3:$E$2960,2,FALSE),0))+COS(IF(E469&lt;&gt;"-",VLOOKUP(E469,'i. iata codes and coordinates'!$C$3:$E$2960,2,FALSE),0))*COS(IF(G469&lt;&gt;"-",VLOOKUP(G469,'i. iata codes and coordinates'!$C$3:$E$2960,2,FALSE),0))*COS(IF(G469&lt;&gt;"-",VLOOKUP(G469,'i. iata codes and coordinates'!$C$3:$E$2960,3,FALSE),0)-IF(E469&lt;&gt;"-",VLOOKUP(E469,'i. iata codes and coordinates'!$C$3:$E$2960,3,FALSE),0)))*3959,0)</f>
        <v>#N/A</v>
      </c>
      <c r="L469" s="7"/>
      <c r="M469" s="7"/>
    </row>
    <row r="470" spans="4:13" ht="15" thickBot="1">
      <c r="D470" s="9">
        <v>454</v>
      </c>
      <c r="E470" s="231"/>
      <c r="F470" s="233" t="str">
        <f>IFERROR(VLOOKUP(E470,'i. iata codes and coordinates'!$C$3:$J$2960,4,FALSE)," ")</f>
        <v xml:space="preserve"> </v>
      </c>
      <c r="G470" s="231"/>
      <c r="H470" s="233" t="str">
        <f>IFERROR(VLOOKUP(G470,'i. iata codes and coordinates'!$C$3:$J$2960,4,FALSE)," ")</f>
        <v xml:space="preserve"> </v>
      </c>
      <c r="I470" s="232" t="s">
        <v>369</v>
      </c>
      <c r="J470" s="7"/>
      <c r="K470" s="33" t="e">
        <f>IF(AND(E470&lt;&gt;"-",G470&lt;&gt;"-"),ACOS(SIN(IF(E470&lt;&gt;"-",VLOOKUP(E470,'i. iata codes and coordinates'!$C$3:$E$2960,2,FALSE),0))*SIN(IF(G470&lt;&gt;"-",VLOOKUP(G470,'i. iata codes and coordinates'!$C$3:$E$2960,2,FALSE),0))+COS(IF(E470&lt;&gt;"-",VLOOKUP(E470,'i. iata codes and coordinates'!$C$3:$E$2960,2,FALSE),0))*COS(IF(G470&lt;&gt;"-",VLOOKUP(G470,'i. iata codes and coordinates'!$C$3:$E$2960,2,FALSE),0))*COS(IF(G470&lt;&gt;"-",VLOOKUP(G470,'i. iata codes and coordinates'!$C$3:$E$2960,3,FALSE),0)-IF(E470&lt;&gt;"-",VLOOKUP(E470,'i. iata codes and coordinates'!$C$3:$E$2960,3,FALSE),0)))*3959,0)</f>
        <v>#N/A</v>
      </c>
      <c r="L470" s="7"/>
      <c r="M470" s="7"/>
    </row>
    <row r="471" spans="4:13" ht="15" thickBot="1">
      <c r="D471" s="9">
        <v>455</v>
      </c>
      <c r="E471" s="231"/>
      <c r="F471" s="233" t="str">
        <f>IFERROR(VLOOKUP(E471,'i. iata codes and coordinates'!$C$3:$J$2960,4,FALSE)," ")</f>
        <v xml:space="preserve"> </v>
      </c>
      <c r="G471" s="231"/>
      <c r="H471" s="233" t="str">
        <f>IFERROR(VLOOKUP(G471,'i. iata codes and coordinates'!$C$3:$J$2960,4,FALSE)," ")</f>
        <v xml:space="preserve"> </v>
      </c>
      <c r="I471" s="232" t="s">
        <v>369</v>
      </c>
      <c r="J471" s="7"/>
      <c r="K471" s="33" t="e">
        <f>IF(AND(E471&lt;&gt;"-",G471&lt;&gt;"-"),ACOS(SIN(IF(E471&lt;&gt;"-",VLOOKUP(E471,'i. iata codes and coordinates'!$C$3:$E$2960,2,FALSE),0))*SIN(IF(G471&lt;&gt;"-",VLOOKUP(G471,'i. iata codes and coordinates'!$C$3:$E$2960,2,FALSE),0))+COS(IF(E471&lt;&gt;"-",VLOOKUP(E471,'i. iata codes and coordinates'!$C$3:$E$2960,2,FALSE),0))*COS(IF(G471&lt;&gt;"-",VLOOKUP(G471,'i. iata codes and coordinates'!$C$3:$E$2960,2,FALSE),0))*COS(IF(G471&lt;&gt;"-",VLOOKUP(G471,'i. iata codes and coordinates'!$C$3:$E$2960,3,FALSE),0)-IF(E471&lt;&gt;"-",VLOOKUP(E471,'i. iata codes and coordinates'!$C$3:$E$2960,3,FALSE),0)))*3959,0)</f>
        <v>#N/A</v>
      </c>
      <c r="L471" s="7"/>
      <c r="M471" s="7"/>
    </row>
    <row r="472" spans="4:13" ht="15" thickBot="1">
      <c r="D472" s="9">
        <v>456</v>
      </c>
      <c r="E472" s="231"/>
      <c r="F472" s="233" t="str">
        <f>IFERROR(VLOOKUP(E472,'i. iata codes and coordinates'!$C$3:$J$2960,4,FALSE)," ")</f>
        <v xml:space="preserve"> </v>
      </c>
      <c r="G472" s="231"/>
      <c r="H472" s="233" t="str">
        <f>IFERROR(VLOOKUP(G472,'i. iata codes and coordinates'!$C$3:$J$2960,4,FALSE)," ")</f>
        <v xml:space="preserve"> </v>
      </c>
      <c r="I472" s="232" t="s">
        <v>369</v>
      </c>
      <c r="J472" s="7"/>
      <c r="K472" s="33" t="e">
        <f>IF(AND(E472&lt;&gt;"-",G472&lt;&gt;"-"),ACOS(SIN(IF(E472&lt;&gt;"-",VLOOKUP(E472,'i. iata codes and coordinates'!$C$3:$E$2960,2,FALSE),0))*SIN(IF(G472&lt;&gt;"-",VLOOKUP(G472,'i. iata codes and coordinates'!$C$3:$E$2960,2,FALSE),0))+COS(IF(E472&lt;&gt;"-",VLOOKUP(E472,'i. iata codes and coordinates'!$C$3:$E$2960,2,FALSE),0))*COS(IF(G472&lt;&gt;"-",VLOOKUP(G472,'i. iata codes and coordinates'!$C$3:$E$2960,2,FALSE),0))*COS(IF(G472&lt;&gt;"-",VLOOKUP(G472,'i. iata codes and coordinates'!$C$3:$E$2960,3,FALSE),0)-IF(E472&lt;&gt;"-",VLOOKUP(E472,'i. iata codes and coordinates'!$C$3:$E$2960,3,FALSE),0)))*3959,0)</f>
        <v>#N/A</v>
      </c>
      <c r="L472" s="7"/>
      <c r="M472" s="7"/>
    </row>
    <row r="473" spans="4:13" ht="15" thickBot="1">
      <c r="D473" s="9">
        <v>457</v>
      </c>
      <c r="E473" s="231"/>
      <c r="F473" s="233" t="str">
        <f>IFERROR(VLOOKUP(E473,'i. iata codes and coordinates'!$C$3:$J$2960,4,FALSE)," ")</f>
        <v xml:space="preserve"> </v>
      </c>
      <c r="G473" s="231"/>
      <c r="H473" s="233" t="str">
        <f>IFERROR(VLOOKUP(G473,'i. iata codes and coordinates'!$C$3:$J$2960,4,FALSE)," ")</f>
        <v xml:space="preserve"> </v>
      </c>
      <c r="I473" s="232" t="s">
        <v>369</v>
      </c>
      <c r="J473" s="7"/>
      <c r="K473" s="33" t="e">
        <f>IF(AND(E473&lt;&gt;"-",G473&lt;&gt;"-"),ACOS(SIN(IF(E473&lt;&gt;"-",VLOOKUP(E473,'i. iata codes and coordinates'!$C$3:$E$2960,2,FALSE),0))*SIN(IF(G473&lt;&gt;"-",VLOOKUP(G473,'i. iata codes and coordinates'!$C$3:$E$2960,2,FALSE),0))+COS(IF(E473&lt;&gt;"-",VLOOKUP(E473,'i. iata codes and coordinates'!$C$3:$E$2960,2,FALSE),0))*COS(IF(G473&lt;&gt;"-",VLOOKUP(G473,'i. iata codes and coordinates'!$C$3:$E$2960,2,FALSE),0))*COS(IF(G473&lt;&gt;"-",VLOOKUP(G473,'i. iata codes and coordinates'!$C$3:$E$2960,3,FALSE),0)-IF(E473&lt;&gt;"-",VLOOKUP(E473,'i. iata codes and coordinates'!$C$3:$E$2960,3,FALSE),0)))*3959,0)</f>
        <v>#N/A</v>
      </c>
      <c r="L473" s="7"/>
      <c r="M473" s="7"/>
    </row>
    <row r="474" spans="4:13" ht="15" thickBot="1">
      <c r="D474" s="9">
        <v>458</v>
      </c>
      <c r="E474" s="231"/>
      <c r="F474" s="233" t="str">
        <f>IFERROR(VLOOKUP(E474,'i. iata codes and coordinates'!$C$3:$J$2960,4,FALSE)," ")</f>
        <v xml:space="preserve"> </v>
      </c>
      <c r="G474" s="231"/>
      <c r="H474" s="233" t="str">
        <f>IFERROR(VLOOKUP(G474,'i. iata codes and coordinates'!$C$3:$J$2960,4,FALSE)," ")</f>
        <v xml:space="preserve"> </v>
      </c>
      <c r="I474" s="232" t="s">
        <v>369</v>
      </c>
      <c r="J474" s="7"/>
      <c r="K474" s="33" t="e">
        <f>IF(AND(E474&lt;&gt;"-",G474&lt;&gt;"-"),ACOS(SIN(IF(E474&lt;&gt;"-",VLOOKUP(E474,'i. iata codes and coordinates'!$C$3:$E$2960,2,FALSE),0))*SIN(IF(G474&lt;&gt;"-",VLOOKUP(G474,'i. iata codes and coordinates'!$C$3:$E$2960,2,FALSE),0))+COS(IF(E474&lt;&gt;"-",VLOOKUP(E474,'i. iata codes and coordinates'!$C$3:$E$2960,2,FALSE),0))*COS(IF(G474&lt;&gt;"-",VLOOKUP(G474,'i. iata codes and coordinates'!$C$3:$E$2960,2,FALSE),0))*COS(IF(G474&lt;&gt;"-",VLOOKUP(G474,'i. iata codes and coordinates'!$C$3:$E$2960,3,FALSE),0)-IF(E474&lt;&gt;"-",VLOOKUP(E474,'i. iata codes and coordinates'!$C$3:$E$2960,3,FALSE),0)))*3959,0)</f>
        <v>#N/A</v>
      </c>
      <c r="L474" s="7"/>
      <c r="M474" s="7"/>
    </row>
    <row r="475" spans="4:13" ht="15" thickBot="1">
      <c r="D475" s="9">
        <v>459</v>
      </c>
      <c r="E475" s="231"/>
      <c r="F475" s="233" t="str">
        <f>IFERROR(VLOOKUP(E475,'i. iata codes and coordinates'!$C$3:$J$2960,4,FALSE)," ")</f>
        <v xml:space="preserve"> </v>
      </c>
      <c r="G475" s="231"/>
      <c r="H475" s="233" t="str">
        <f>IFERROR(VLOOKUP(G475,'i. iata codes and coordinates'!$C$3:$J$2960,4,FALSE)," ")</f>
        <v xml:space="preserve"> </v>
      </c>
      <c r="I475" s="232" t="s">
        <v>369</v>
      </c>
      <c r="J475" s="7"/>
      <c r="K475" s="33" t="e">
        <f>IF(AND(E475&lt;&gt;"-",G475&lt;&gt;"-"),ACOS(SIN(IF(E475&lt;&gt;"-",VLOOKUP(E475,'i. iata codes and coordinates'!$C$3:$E$2960,2,FALSE),0))*SIN(IF(G475&lt;&gt;"-",VLOOKUP(G475,'i. iata codes and coordinates'!$C$3:$E$2960,2,FALSE),0))+COS(IF(E475&lt;&gt;"-",VLOOKUP(E475,'i. iata codes and coordinates'!$C$3:$E$2960,2,FALSE),0))*COS(IF(G475&lt;&gt;"-",VLOOKUP(G475,'i. iata codes and coordinates'!$C$3:$E$2960,2,FALSE),0))*COS(IF(G475&lt;&gt;"-",VLOOKUP(G475,'i. iata codes and coordinates'!$C$3:$E$2960,3,FALSE),0)-IF(E475&lt;&gt;"-",VLOOKUP(E475,'i. iata codes and coordinates'!$C$3:$E$2960,3,FALSE),0)))*3959,0)</f>
        <v>#N/A</v>
      </c>
      <c r="L475" s="7"/>
      <c r="M475" s="7"/>
    </row>
    <row r="476" spans="4:13" ht="15" thickBot="1">
      <c r="D476" s="9">
        <v>460</v>
      </c>
      <c r="E476" s="231"/>
      <c r="F476" s="233" t="str">
        <f>IFERROR(VLOOKUP(E476,'i. iata codes and coordinates'!$C$3:$J$2960,4,FALSE)," ")</f>
        <v xml:space="preserve"> </v>
      </c>
      <c r="G476" s="231"/>
      <c r="H476" s="233" t="str">
        <f>IFERROR(VLOOKUP(G476,'i. iata codes and coordinates'!$C$3:$J$2960,4,FALSE)," ")</f>
        <v xml:space="preserve"> </v>
      </c>
      <c r="I476" s="232" t="s">
        <v>369</v>
      </c>
      <c r="J476" s="7"/>
      <c r="K476" s="33" t="e">
        <f>IF(AND(E476&lt;&gt;"-",G476&lt;&gt;"-"),ACOS(SIN(IF(E476&lt;&gt;"-",VLOOKUP(E476,'i. iata codes and coordinates'!$C$3:$E$2960,2,FALSE),0))*SIN(IF(G476&lt;&gt;"-",VLOOKUP(G476,'i. iata codes and coordinates'!$C$3:$E$2960,2,FALSE),0))+COS(IF(E476&lt;&gt;"-",VLOOKUP(E476,'i. iata codes and coordinates'!$C$3:$E$2960,2,FALSE),0))*COS(IF(G476&lt;&gt;"-",VLOOKUP(G476,'i. iata codes and coordinates'!$C$3:$E$2960,2,FALSE),0))*COS(IF(G476&lt;&gt;"-",VLOOKUP(G476,'i. iata codes and coordinates'!$C$3:$E$2960,3,FALSE),0)-IF(E476&lt;&gt;"-",VLOOKUP(E476,'i. iata codes and coordinates'!$C$3:$E$2960,3,FALSE),0)))*3959,0)</f>
        <v>#N/A</v>
      </c>
      <c r="L476" s="7"/>
      <c r="M476" s="7"/>
    </row>
    <row r="477" spans="4:13" ht="15" thickBot="1">
      <c r="D477" s="9">
        <v>461</v>
      </c>
      <c r="E477" s="231"/>
      <c r="F477" s="233" t="str">
        <f>IFERROR(VLOOKUP(E477,'i. iata codes and coordinates'!$C$3:$J$2960,4,FALSE)," ")</f>
        <v xml:space="preserve"> </v>
      </c>
      <c r="G477" s="231"/>
      <c r="H477" s="233" t="str">
        <f>IFERROR(VLOOKUP(G477,'i. iata codes and coordinates'!$C$3:$J$2960,4,FALSE)," ")</f>
        <v xml:space="preserve"> </v>
      </c>
      <c r="I477" s="232" t="s">
        <v>369</v>
      </c>
      <c r="J477" s="7"/>
      <c r="K477" s="33" t="e">
        <f>IF(AND(E477&lt;&gt;"-",G477&lt;&gt;"-"),ACOS(SIN(IF(E477&lt;&gt;"-",VLOOKUP(E477,'i. iata codes and coordinates'!$C$3:$E$2960,2,FALSE),0))*SIN(IF(G477&lt;&gt;"-",VLOOKUP(G477,'i. iata codes and coordinates'!$C$3:$E$2960,2,FALSE),0))+COS(IF(E477&lt;&gt;"-",VLOOKUP(E477,'i. iata codes and coordinates'!$C$3:$E$2960,2,FALSE),0))*COS(IF(G477&lt;&gt;"-",VLOOKUP(G477,'i. iata codes and coordinates'!$C$3:$E$2960,2,FALSE),0))*COS(IF(G477&lt;&gt;"-",VLOOKUP(G477,'i. iata codes and coordinates'!$C$3:$E$2960,3,FALSE),0)-IF(E477&lt;&gt;"-",VLOOKUP(E477,'i. iata codes and coordinates'!$C$3:$E$2960,3,FALSE),0)))*3959,0)</f>
        <v>#N/A</v>
      </c>
      <c r="L477" s="7"/>
      <c r="M477" s="7"/>
    </row>
    <row r="478" spans="4:13" ht="15" thickBot="1">
      <c r="D478" s="9">
        <v>462</v>
      </c>
      <c r="E478" s="231"/>
      <c r="F478" s="233" t="str">
        <f>IFERROR(VLOOKUP(E478,'i. iata codes and coordinates'!$C$3:$J$2960,4,FALSE)," ")</f>
        <v xml:space="preserve"> </v>
      </c>
      <c r="G478" s="231"/>
      <c r="H478" s="233" t="str">
        <f>IFERROR(VLOOKUP(G478,'i. iata codes and coordinates'!$C$3:$J$2960,4,FALSE)," ")</f>
        <v xml:space="preserve"> </v>
      </c>
      <c r="I478" s="232" t="s">
        <v>369</v>
      </c>
      <c r="J478" s="7"/>
      <c r="K478" s="33" t="e">
        <f>IF(AND(E478&lt;&gt;"-",G478&lt;&gt;"-"),ACOS(SIN(IF(E478&lt;&gt;"-",VLOOKUP(E478,'i. iata codes and coordinates'!$C$3:$E$2960,2,FALSE),0))*SIN(IF(G478&lt;&gt;"-",VLOOKUP(G478,'i. iata codes and coordinates'!$C$3:$E$2960,2,FALSE),0))+COS(IF(E478&lt;&gt;"-",VLOOKUP(E478,'i. iata codes and coordinates'!$C$3:$E$2960,2,FALSE),0))*COS(IF(G478&lt;&gt;"-",VLOOKUP(G478,'i. iata codes and coordinates'!$C$3:$E$2960,2,FALSE),0))*COS(IF(G478&lt;&gt;"-",VLOOKUP(G478,'i. iata codes and coordinates'!$C$3:$E$2960,3,FALSE),0)-IF(E478&lt;&gt;"-",VLOOKUP(E478,'i. iata codes and coordinates'!$C$3:$E$2960,3,FALSE),0)))*3959,0)</f>
        <v>#N/A</v>
      </c>
      <c r="L478" s="7"/>
      <c r="M478" s="7"/>
    </row>
    <row r="479" spans="4:13" ht="15" thickBot="1">
      <c r="D479" s="9">
        <v>463</v>
      </c>
      <c r="E479" s="231"/>
      <c r="F479" s="233" t="str">
        <f>IFERROR(VLOOKUP(E479,'i. iata codes and coordinates'!$C$3:$J$2960,4,FALSE)," ")</f>
        <v xml:space="preserve"> </v>
      </c>
      <c r="G479" s="231"/>
      <c r="H479" s="233" t="str">
        <f>IFERROR(VLOOKUP(G479,'i. iata codes and coordinates'!$C$3:$J$2960,4,FALSE)," ")</f>
        <v xml:space="preserve"> </v>
      </c>
      <c r="I479" s="232" t="s">
        <v>369</v>
      </c>
      <c r="J479" s="7"/>
      <c r="K479" s="33" t="e">
        <f>IF(AND(E479&lt;&gt;"-",G479&lt;&gt;"-"),ACOS(SIN(IF(E479&lt;&gt;"-",VLOOKUP(E479,'i. iata codes and coordinates'!$C$3:$E$2960,2,FALSE),0))*SIN(IF(G479&lt;&gt;"-",VLOOKUP(G479,'i. iata codes and coordinates'!$C$3:$E$2960,2,FALSE),0))+COS(IF(E479&lt;&gt;"-",VLOOKUP(E479,'i. iata codes and coordinates'!$C$3:$E$2960,2,FALSE),0))*COS(IF(G479&lt;&gt;"-",VLOOKUP(G479,'i. iata codes and coordinates'!$C$3:$E$2960,2,FALSE),0))*COS(IF(G479&lt;&gt;"-",VLOOKUP(G479,'i. iata codes and coordinates'!$C$3:$E$2960,3,FALSE),0)-IF(E479&lt;&gt;"-",VLOOKUP(E479,'i. iata codes and coordinates'!$C$3:$E$2960,3,FALSE),0)))*3959,0)</f>
        <v>#N/A</v>
      </c>
      <c r="L479" s="7"/>
      <c r="M479" s="7"/>
    </row>
    <row r="480" spans="4:13" ht="15" thickBot="1">
      <c r="D480" s="9">
        <v>464</v>
      </c>
      <c r="E480" s="231"/>
      <c r="F480" s="233" t="str">
        <f>IFERROR(VLOOKUP(E480,'i. iata codes and coordinates'!$C$3:$J$2960,4,FALSE)," ")</f>
        <v xml:space="preserve"> </v>
      </c>
      <c r="G480" s="231"/>
      <c r="H480" s="233" t="str">
        <f>IFERROR(VLOOKUP(G480,'i. iata codes and coordinates'!$C$3:$J$2960,4,FALSE)," ")</f>
        <v xml:space="preserve"> </v>
      </c>
      <c r="I480" s="232" t="s">
        <v>369</v>
      </c>
      <c r="J480" s="7"/>
      <c r="K480" s="33" t="e">
        <f>IF(AND(E480&lt;&gt;"-",G480&lt;&gt;"-"),ACOS(SIN(IF(E480&lt;&gt;"-",VLOOKUP(E480,'i. iata codes and coordinates'!$C$3:$E$2960,2,FALSE),0))*SIN(IF(G480&lt;&gt;"-",VLOOKUP(G480,'i. iata codes and coordinates'!$C$3:$E$2960,2,FALSE),0))+COS(IF(E480&lt;&gt;"-",VLOOKUP(E480,'i. iata codes and coordinates'!$C$3:$E$2960,2,FALSE),0))*COS(IF(G480&lt;&gt;"-",VLOOKUP(G480,'i. iata codes and coordinates'!$C$3:$E$2960,2,FALSE),0))*COS(IF(G480&lt;&gt;"-",VLOOKUP(G480,'i. iata codes and coordinates'!$C$3:$E$2960,3,FALSE),0)-IF(E480&lt;&gt;"-",VLOOKUP(E480,'i. iata codes and coordinates'!$C$3:$E$2960,3,FALSE),0)))*3959,0)</f>
        <v>#N/A</v>
      </c>
      <c r="L480" s="7"/>
      <c r="M480" s="7"/>
    </row>
    <row r="481" spans="4:13" ht="15" thickBot="1">
      <c r="D481" s="9">
        <v>465</v>
      </c>
      <c r="E481" s="231"/>
      <c r="F481" s="233" t="str">
        <f>IFERROR(VLOOKUP(E481,'i. iata codes and coordinates'!$C$3:$J$2960,4,FALSE)," ")</f>
        <v xml:space="preserve"> </v>
      </c>
      <c r="G481" s="231"/>
      <c r="H481" s="233" t="str">
        <f>IFERROR(VLOOKUP(G481,'i. iata codes and coordinates'!$C$3:$J$2960,4,FALSE)," ")</f>
        <v xml:space="preserve"> </v>
      </c>
      <c r="I481" s="232" t="s">
        <v>369</v>
      </c>
      <c r="J481" s="7"/>
      <c r="K481" s="33" t="e">
        <f>IF(AND(E481&lt;&gt;"-",G481&lt;&gt;"-"),ACOS(SIN(IF(E481&lt;&gt;"-",VLOOKUP(E481,'i. iata codes and coordinates'!$C$3:$E$2960,2,FALSE),0))*SIN(IF(G481&lt;&gt;"-",VLOOKUP(G481,'i. iata codes and coordinates'!$C$3:$E$2960,2,FALSE),0))+COS(IF(E481&lt;&gt;"-",VLOOKUP(E481,'i. iata codes and coordinates'!$C$3:$E$2960,2,FALSE),0))*COS(IF(G481&lt;&gt;"-",VLOOKUP(G481,'i. iata codes and coordinates'!$C$3:$E$2960,2,FALSE),0))*COS(IF(G481&lt;&gt;"-",VLOOKUP(G481,'i. iata codes and coordinates'!$C$3:$E$2960,3,FALSE),0)-IF(E481&lt;&gt;"-",VLOOKUP(E481,'i. iata codes and coordinates'!$C$3:$E$2960,3,FALSE),0)))*3959,0)</f>
        <v>#N/A</v>
      </c>
      <c r="L481" s="7"/>
      <c r="M481" s="7"/>
    </row>
    <row r="482" spans="4:13" ht="15" thickBot="1">
      <c r="D482" s="9">
        <v>466</v>
      </c>
      <c r="E482" s="231"/>
      <c r="F482" s="233" t="str">
        <f>IFERROR(VLOOKUP(E482,'i. iata codes and coordinates'!$C$3:$J$2960,4,FALSE)," ")</f>
        <v xml:space="preserve"> </v>
      </c>
      <c r="G482" s="231"/>
      <c r="H482" s="233" t="str">
        <f>IFERROR(VLOOKUP(G482,'i. iata codes and coordinates'!$C$3:$J$2960,4,FALSE)," ")</f>
        <v xml:space="preserve"> </v>
      </c>
      <c r="I482" s="232" t="s">
        <v>369</v>
      </c>
      <c r="J482" s="7"/>
      <c r="K482" s="33" t="e">
        <f>IF(AND(E482&lt;&gt;"-",G482&lt;&gt;"-"),ACOS(SIN(IF(E482&lt;&gt;"-",VLOOKUP(E482,'i. iata codes and coordinates'!$C$3:$E$2960,2,FALSE),0))*SIN(IF(G482&lt;&gt;"-",VLOOKUP(G482,'i. iata codes and coordinates'!$C$3:$E$2960,2,FALSE),0))+COS(IF(E482&lt;&gt;"-",VLOOKUP(E482,'i. iata codes and coordinates'!$C$3:$E$2960,2,FALSE),0))*COS(IF(G482&lt;&gt;"-",VLOOKUP(G482,'i. iata codes and coordinates'!$C$3:$E$2960,2,FALSE),0))*COS(IF(G482&lt;&gt;"-",VLOOKUP(G482,'i. iata codes and coordinates'!$C$3:$E$2960,3,FALSE),0)-IF(E482&lt;&gt;"-",VLOOKUP(E482,'i. iata codes and coordinates'!$C$3:$E$2960,3,FALSE),0)))*3959,0)</f>
        <v>#N/A</v>
      </c>
      <c r="L482" s="7"/>
      <c r="M482" s="7"/>
    </row>
    <row r="483" spans="4:13" ht="15" thickBot="1">
      <c r="D483" s="9">
        <v>467</v>
      </c>
      <c r="E483" s="231"/>
      <c r="F483" s="233" t="str">
        <f>IFERROR(VLOOKUP(E483,'i. iata codes and coordinates'!$C$3:$J$2960,4,FALSE)," ")</f>
        <v xml:space="preserve"> </v>
      </c>
      <c r="G483" s="231"/>
      <c r="H483" s="233" t="str">
        <f>IFERROR(VLOOKUP(G483,'i. iata codes and coordinates'!$C$3:$J$2960,4,FALSE)," ")</f>
        <v xml:space="preserve"> </v>
      </c>
      <c r="I483" s="232" t="s">
        <v>369</v>
      </c>
      <c r="J483" s="7"/>
      <c r="K483" s="33" t="e">
        <f>IF(AND(E483&lt;&gt;"-",G483&lt;&gt;"-"),ACOS(SIN(IF(E483&lt;&gt;"-",VLOOKUP(E483,'i. iata codes and coordinates'!$C$3:$E$2960,2,FALSE),0))*SIN(IF(G483&lt;&gt;"-",VLOOKUP(G483,'i. iata codes and coordinates'!$C$3:$E$2960,2,FALSE),0))+COS(IF(E483&lt;&gt;"-",VLOOKUP(E483,'i. iata codes and coordinates'!$C$3:$E$2960,2,FALSE),0))*COS(IF(G483&lt;&gt;"-",VLOOKUP(G483,'i. iata codes and coordinates'!$C$3:$E$2960,2,FALSE),0))*COS(IF(G483&lt;&gt;"-",VLOOKUP(G483,'i. iata codes and coordinates'!$C$3:$E$2960,3,FALSE),0)-IF(E483&lt;&gt;"-",VLOOKUP(E483,'i. iata codes and coordinates'!$C$3:$E$2960,3,FALSE),0)))*3959,0)</f>
        <v>#N/A</v>
      </c>
      <c r="L483" s="7"/>
      <c r="M483" s="7"/>
    </row>
    <row r="484" spans="4:13" ht="15" thickBot="1">
      <c r="D484" s="9">
        <v>468</v>
      </c>
      <c r="E484" s="231"/>
      <c r="F484" s="233" t="str">
        <f>IFERROR(VLOOKUP(E484,'i. iata codes and coordinates'!$C$3:$J$2960,4,FALSE)," ")</f>
        <v xml:space="preserve"> </v>
      </c>
      <c r="G484" s="231"/>
      <c r="H484" s="233" t="str">
        <f>IFERROR(VLOOKUP(G484,'i. iata codes and coordinates'!$C$3:$J$2960,4,FALSE)," ")</f>
        <v xml:space="preserve"> </v>
      </c>
      <c r="I484" s="232" t="s">
        <v>369</v>
      </c>
      <c r="J484" s="7"/>
      <c r="K484" s="33" t="e">
        <f>IF(AND(E484&lt;&gt;"-",G484&lt;&gt;"-"),ACOS(SIN(IF(E484&lt;&gt;"-",VLOOKUP(E484,'i. iata codes and coordinates'!$C$3:$E$2960,2,FALSE),0))*SIN(IF(G484&lt;&gt;"-",VLOOKUP(G484,'i. iata codes and coordinates'!$C$3:$E$2960,2,FALSE),0))+COS(IF(E484&lt;&gt;"-",VLOOKUP(E484,'i. iata codes and coordinates'!$C$3:$E$2960,2,FALSE),0))*COS(IF(G484&lt;&gt;"-",VLOOKUP(G484,'i. iata codes and coordinates'!$C$3:$E$2960,2,FALSE),0))*COS(IF(G484&lt;&gt;"-",VLOOKUP(G484,'i. iata codes and coordinates'!$C$3:$E$2960,3,FALSE),0)-IF(E484&lt;&gt;"-",VLOOKUP(E484,'i. iata codes and coordinates'!$C$3:$E$2960,3,FALSE),0)))*3959,0)</f>
        <v>#N/A</v>
      </c>
      <c r="L484" s="7"/>
      <c r="M484" s="7"/>
    </row>
    <row r="485" spans="4:13" ht="15" thickBot="1">
      <c r="D485" s="9">
        <v>469</v>
      </c>
      <c r="E485" s="231"/>
      <c r="F485" s="233" t="str">
        <f>IFERROR(VLOOKUP(E485,'i. iata codes and coordinates'!$C$3:$J$2960,4,FALSE)," ")</f>
        <v xml:space="preserve"> </v>
      </c>
      <c r="G485" s="231"/>
      <c r="H485" s="233" t="str">
        <f>IFERROR(VLOOKUP(G485,'i. iata codes and coordinates'!$C$3:$J$2960,4,FALSE)," ")</f>
        <v xml:space="preserve"> </v>
      </c>
      <c r="I485" s="232" t="s">
        <v>369</v>
      </c>
      <c r="J485" s="7"/>
      <c r="K485" s="33" t="e">
        <f>IF(AND(E485&lt;&gt;"-",G485&lt;&gt;"-"),ACOS(SIN(IF(E485&lt;&gt;"-",VLOOKUP(E485,'i. iata codes and coordinates'!$C$3:$E$2960,2,FALSE),0))*SIN(IF(G485&lt;&gt;"-",VLOOKUP(G485,'i. iata codes and coordinates'!$C$3:$E$2960,2,FALSE),0))+COS(IF(E485&lt;&gt;"-",VLOOKUP(E485,'i. iata codes and coordinates'!$C$3:$E$2960,2,FALSE),0))*COS(IF(G485&lt;&gt;"-",VLOOKUP(G485,'i. iata codes and coordinates'!$C$3:$E$2960,2,FALSE),0))*COS(IF(G485&lt;&gt;"-",VLOOKUP(G485,'i. iata codes and coordinates'!$C$3:$E$2960,3,FALSE),0)-IF(E485&lt;&gt;"-",VLOOKUP(E485,'i. iata codes and coordinates'!$C$3:$E$2960,3,FALSE),0)))*3959,0)</f>
        <v>#N/A</v>
      </c>
      <c r="L485" s="7"/>
      <c r="M485" s="7"/>
    </row>
    <row r="486" spans="4:13" ht="15" thickBot="1">
      <c r="D486" s="9">
        <v>470</v>
      </c>
      <c r="E486" s="231"/>
      <c r="F486" s="233" t="str">
        <f>IFERROR(VLOOKUP(E486,'i. iata codes and coordinates'!$C$3:$J$2960,4,FALSE)," ")</f>
        <v xml:space="preserve"> </v>
      </c>
      <c r="G486" s="231"/>
      <c r="H486" s="233" t="str">
        <f>IFERROR(VLOOKUP(G486,'i. iata codes and coordinates'!$C$3:$J$2960,4,FALSE)," ")</f>
        <v xml:space="preserve"> </v>
      </c>
      <c r="I486" s="232" t="s">
        <v>369</v>
      </c>
      <c r="J486" s="7"/>
      <c r="K486" s="33" t="e">
        <f>IF(AND(E486&lt;&gt;"-",G486&lt;&gt;"-"),ACOS(SIN(IF(E486&lt;&gt;"-",VLOOKUP(E486,'i. iata codes and coordinates'!$C$3:$E$2960,2,FALSE),0))*SIN(IF(G486&lt;&gt;"-",VLOOKUP(G486,'i. iata codes and coordinates'!$C$3:$E$2960,2,FALSE),0))+COS(IF(E486&lt;&gt;"-",VLOOKUP(E486,'i. iata codes and coordinates'!$C$3:$E$2960,2,FALSE),0))*COS(IF(G486&lt;&gt;"-",VLOOKUP(G486,'i. iata codes and coordinates'!$C$3:$E$2960,2,FALSE),0))*COS(IF(G486&lt;&gt;"-",VLOOKUP(G486,'i. iata codes and coordinates'!$C$3:$E$2960,3,FALSE),0)-IF(E486&lt;&gt;"-",VLOOKUP(E486,'i. iata codes and coordinates'!$C$3:$E$2960,3,FALSE),0)))*3959,0)</f>
        <v>#N/A</v>
      </c>
      <c r="L486" s="7"/>
      <c r="M486" s="7"/>
    </row>
    <row r="487" spans="4:13" ht="15" thickBot="1">
      <c r="D487" s="9">
        <v>471</v>
      </c>
      <c r="E487" s="231"/>
      <c r="F487" s="233" t="str">
        <f>IFERROR(VLOOKUP(E487,'i. iata codes and coordinates'!$C$3:$J$2960,4,FALSE)," ")</f>
        <v xml:space="preserve"> </v>
      </c>
      <c r="G487" s="231"/>
      <c r="H487" s="233" t="str">
        <f>IFERROR(VLOOKUP(G487,'i. iata codes and coordinates'!$C$3:$J$2960,4,FALSE)," ")</f>
        <v xml:space="preserve"> </v>
      </c>
      <c r="I487" s="232" t="s">
        <v>369</v>
      </c>
      <c r="J487" s="7"/>
      <c r="K487" s="33" t="e">
        <f>IF(AND(E487&lt;&gt;"-",G487&lt;&gt;"-"),ACOS(SIN(IF(E487&lt;&gt;"-",VLOOKUP(E487,'i. iata codes and coordinates'!$C$3:$E$2960,2,FALSE),0))*SIN(IF(G487&lt;&gt;"-",VLOOKUP(G487,'i. iata codes and coordinates'!$C$3:$E$2960,2,FALSE),0))+COS(IF(E487&lt;&gt;"-",VLOOKUP(E487,'i. iata codes and coordinates'!$C$3:$E$2960,2,FALSE),0))*COS(IF(G487&lt;&gt;"-",VLOOKUP(G487,'i. iata codes and coordinates'!$C$3:$E$2960,2,FALSE),0))*COS(IF(G487&lt;&gt;"-",VLOOKUP(G487,'i. iata codes and coordinates'!$C$3:$E$2960,3,FALSE),0)-IF(E487&lt;&gt;"-",VLOOKUP(E487,'i. iata codes and coordinates'!$C$3:$E$2960,3,FALSE),0)))*3959,0)</f>
        <v>#N/A</v>
      </c>
      <c r="L487" s="7"/>
      <c r="M487" s="7"/>
    </row>
    <row r="488" spans="4:13" ht="15" thickBot="1">
      <c r="D488" s="9">
        <v>472</v>
      </c>
      <c r="E488" s="231"/>
      <c r="F488" s="233" t="str">
        <f>IFERROR(VLOOKUP(E488,'i. iata codes and coordinates'!$C$3:$J$2960,4,FALSE)," ")</f>
        <v xml:space="preserve"> </v>
      </c>
      <c r="G488" s="231"/>
      <c r="H488" s="233" t="str">
        <f>IFERROR(VLOOKUP(G488,'i. iata codes and coordinates'!$C$3:$J$2960,4,FALSE)," ")</f>
        <v xml:space="preserve"> </v>
      </c>
      <c r="I488" s="232" t="s">
        <v>369</v>
      </c>
      <c r="J488" s="7"/>
      <c r="K488" s="33" t="e">
        <f>IF(AND(E488&lt;&gt;"-",G488&lt;&gt;"-"),ACOS(SIN(IF(E488&lt;&gt;"-",VLOOKUP(E488,'i. iata codes and coordinates'!$C$3:$E$2960,2,FALSE),0))*SIN(IF(G488&lt;&gt;"-",VLOOKUP(G488,'i. iata codes and coordinates'!$C$3:$E$2960,2,FALSE),0))+COS(IF(E488&lt;&gt;"-",VLOOKUP(E488,'i. iata codes and coordinates'!$C$3:$E$2960,2,FALSE),0))*COS(IF(G488&lt;&gt;"-",VLOOKUP(G488,'i. iata codes and coordinates'!$C$3:$E$2960,2,FALSE),0))*COS(IF(G488&lt;&gt;"-",VLOOKUP(G488,'i. iata codes and coordinates'!$C$3:$E$2960,3,FALSE),0)-IF(E488&lt;&gt;"-",VLOOKUP(E488,'i. iata codes and coordinates'!$C$3:$E$2960,3,FALSE),0)))*3959,0)</f>
        <v>#N/A</v>
      </c>
      <c r="L488" s="7"/>
      <c r="M488" s="7"/>
    </row>
    <row r="489" spans="4:13" ht="15" thickBot="1">
      <c r="D489" s="9">
        <v>473</v>
      </c>
      <c r="E489" s="231"/>
      <c r="F489" s="233" t="str">
        <f>IFERROR(VLOOKUP(E489,'i. iata codes and coordinates'!$C$3:$J$2960,4,FALSE)," ")</f>
        <v xml:space="preserve"> </v>
      </c>
      <c r="G489" s="231"/>
      <c r="H489" s="233" t="str">
        <f>IFERROR(VLOOKUP(G489,'i. iata codes and coordinates'!$C$3:$J$2960,4,FALSE)," ")</f>
        <v xml:space="preserve"> </v>
      </c>
      <c r="I489" s="232" t="s">
        <v>369</v>
      </c>
      <c r="J489" s="7"/>
      <c r="K489" s="33" t="e">
        <f>IF(AND(E489&lt;&gt;"-",G489&lt;&gt;"-"),ACOS(SIN(IF(E489&lt;&gt;"-",VLOOKUP(E489,'i. iata codes and coordinates'!$C$3:$E$2960,2,FALSE),0))*SIN(IF(G489&lt;&gt;"-",VLOOKUP(G489,'i. iata codes and coordinates'!$C$3:$E$2960,2,FALSE),0))+COS(IF(E489&lt;&gt;"-",VLOOKUP(E489,'i. iata codes and coordinates'!$C$3:$E$2960,2,FALSE),0))*COS(IF(G489&lt;&gt;"-",VLOOKUP(G489,'i. iata codes and coordinates'!$C$3:$E$2960,2,FALSE),0))*COS(IF(G489&lt;&gt;"-",VLOOKUP(G489,'i. iata codes and coordinates'!$C$3:$E$2960,3,FALSE),0)-IF(E489&lt;&gt;"-",VLOOKUP(E489,'i. iata codes and coordinates'!$C$3:$E$2960,3,FALSE),0)))*3959,0)</f>
        <v>#N/A</v>
      </c>
      <c r="L489" s="7"/>
      <c r="M489" s="7"/>
    </row>
    <row r="490" spans="4:13" ht="15" thickBot="1">
      <c r="D490" s="9">
        <v>474</v>
      </c>
      <c r="E490" s="231"/>
      <c r="F490" s="233" t="str">
        <f>IFERROR(VLOOKUP(E490,'i. iata codes and coordinates'!$C$3:$J$2960,4,FALSE)," ")</f>
        <v xml:space="preserve"> </v>
      </c>
      <c r="G490" s="231"/>
      <c r="H490" s="233" t="str">
        <f>IFERROR(VLOOKUP(G490,'i. iata codes and coordinates'!$C$3:$J$2960,4,FALSE)," ")</f>
        <v xml:space="preserve"> </v>
      </c>
      <c r="I490" s="232" t="s">
        <v>369</v>
      </c>
      <c r="J490" s="7"/>
      <c r="K490" s="33" t="e">
        <f>IF(AND(E490&lt;&gt;"-",G490&lt;&gt;"-"),ACOS(SIN(IF(E490&lt;&gt;"-",VLOOKUP(E490,'i. iata codes and coordinates'!$C$3:$E$2960,2,FALSE),0))*SIN(IF(G490&lt;&gt;"-",VLOOKUP(G490,'i. iata codes and coordinates'!$C$3:$E$2960,2,FALSE),0))+COS(IF(E490&lt;&gt;"-",VLOOKUP(E490,'i. iata codes and coordinates'!$C$3:$E$2960,2,FALSE),0))*COS(IF(G490&lt;&gt;"-",VLOOKUP(G490,'i. iata codes and coordinates'!$C$3:$E$2960,2,FALSE),0))*COS(IF(G490&lt;&gt;"-",VLOOKUP(G490,'i. iata codes and coordinates'!$C$3:$E$2960,3,FALSE),0)-IF(E490&lt;&gt;"-",VLOOKUP(E490,'i. iata codes and coordinates'!$C$3:$E$2960,3,FALSE),0)))*3959,0)</f>
        <v>#N/A</v>
      </c>
      <c r="L490" s="7"/>
      <c r="M490" s="7"/>
    </row>
    <row r="491" spans="4:13" ht="15" thickBot="1">
      <c r="D491" s="9">
        <v>475</v>
      </c>
      <c r="E491" s="231"/>
      <c r="F491" s="233" t="str">
        <f>IFERROR(VLOOKUP(E491,'i. iata codes and coordinates'!$C$3:$J$2960,4,FALSE)," ")</f>
        <v xml:space="preserve"> </v>
      </c>
      <c r="G491" s="231"/>
      <c r="H491" s="233" t="str">
        <f>IFERROR(VLOOKUP(G491,'i. iata codes and coordinates'!$C$3:$J$2960,4,FALSE)," ")</f>
        <v xml:space="preserve"> </v>
      </c>
      <c r="I491" s="232" t="s">
        <v>369</v>
      </c>
      <c r="J491" s="7"/>
      <c r="K491" s="33" t="e">
        <f>IF(AND(E491&lt;&gt;"-",G491&lt;&gt;"-"),ACOS(SIN(IF(E491&lt;&gt;"-",VLOOKUP(E491,'i. iata codes and coordinates'!$C$3:$E$2960,2,FALSE),0))*SIN(IF(G491&lt;&gt;"-",VLOOKUP(G491,'i. iata codes and coordinates'!$C$3:$E$2960,2,FALSE),0))+COS(IF(E491&lt;&gt;"-",VLOOKUP(E491,'i. iata codes and coordinates'!$C$3:$E$2960,2,FALSE),0))*COS(IF(G491&lt;&gt;"-",VLOOKUP(G491,'i. iata codes and coordinates'!$C$3:$E$2960,2,FALSE),0))*COS(IF(G491&lt;&gt;"-",VLOOKUP(G491,'i. iata codes and coordinates'!$C$3:$E$2960,3,FALSE),0)-IF(E491&lt;&gt;"-",VLOOKUP(E491,'i. iata codes and coordinates'!$C$3:$E$2960,3,FALSE),0)))*3959,0)</f>
        <v>#N/A</v>
      </c>
      <c r="L491" s="7"/>
      <c r="M491" s="7"/>
    </row>
    <row r="492" spans="4:13" ht="15" thickBot="1">
      <c r="D492" s="9">
        <v>476</v>
      </c>
      <c r="E492" s="231"/>
      <c r="F492" s="233" t="str">
        <f>IFERROR(VLOOKUP(E492,'i. iata codes and coordinates'!$C$3:$J$2960,4,FALSE)," ")</f>
        <v xml:space="preserve"> </v>
      </c>
      <c r="G492" s="231"/>
      <c r="H492" s="233" t="str">
        <f>IFERROR(VLOOKUP(G492,'i. iata codes and coordinates'!$C$3:$J$2960,4,FALSE)," ")</f>
        <v xml:space="preserve"> </v>
      </c>
      <c r="I492" s="232" t="s">
        <v>369</v>
      </c>
      <c r="J492" s="7"/>
      <c r="K492" s="33" t="e">
        <f>IF(AND(E492&lt;&gt;"-",G492&lt;&gt;"-"),ACOS(SIN(IF(E492&lt;&gt;"-",VLOOKUP(E492,'i. iata codes and coordinates'!$C$3:$E$2960,2,FALSE),0))*SIN(IF(G492&lt;&gt;"-",VLOOKUP(G492,'i. iata codes and coordinates'!$C$3:$E$2960,2,FALSE),0))+COS(IF(E492&lt;&gt;"-",VLOOKUP(E492,'i. iata codes and coordinates'!$C$3:$E$2960,2,FALSE),0))*COS(IF(G492&lt;&gt;"-",VLOOKUP(G492,'i. iata codes and coordinates'!$C$3:$E$2960,2,FALSE),0))*COS(IF(G492&lt;&gt;"-",VLOOKUP(G492,'i. iata codes and coordinates'!$C$3:$E$2960,3,FALSE),0)-IF(E492&lt;&gt;"-",VLOOKUP(E492,'i. iata codes and coordinates'!$C$3:$E$2960,3,FALSE),0)))*3959,0)</f>
        <v>#N/A</v>
      </c>
      <c r="L492" s="7"/>
      <c r="M492" s="7"/>
    </row>
    <row r="493" spans="4:13" ht="15" thickBot="1">
      <c r="D493" s="9">
        <v>477</v>
      </c>
      <c r="E493" s="231"/>
      <c r="F493" s="233" t="str">
        <f>IFERROR(VLOOKUP(E493,'i. iata codes and coordinates'!$C$3:$J$2960,4,FALSE)," ")</f>
        <v xml:space="preserve"> </v>
      </c>
      <c r="G493" s="231"/>
      <c r="H493" s="233" t="str">
        <f>IFERROR(VLOOKUP(G493,'i. iata codes and coordinates'!$C$3:$J$2960,4,FALSE)," ")</f>
        <v xml:space="preserve"> </v>
      </c>
      <c r="I493" s="232" t="s">
        <v>369</v>
      </c>
      <c r="J493" s="7"/>
      <c r="K493" s="33" t="e">
        <f>IF(AND(E493&lt;&gt;"-",G493&lt;&gt;"-"),ACOS(SIN(IF(E493&lt;&gt;"-",VLOOKUP(E493,'i. iata codes and coordinates'!$C$3:$E$2960,2,FALSE),0))*SIN(IF(G493&lt;&gt;"-",VLOOKUP(G493,'i. iata codes and coordinates'!$C$3:$E$2960,2,FALSE),0))+COS(IF(E493&lt;&gt;"-",VLOOKUP(E493,'i. iata codes and coordinates'!$C$3:$E$2960,2,FALSE),0))*COS(IF(G493&lt;&gt;"-",VLOOKUP(G493,'i. iata codes and coordinates'!$C$3:$E$2960,2,FALSE),0))*COS(IF(G493&lt;&gt;"-",VLOOKUP(G493,'i. iata codes and coordinates'!$C$3:$E$2960,3,FALSE),0)-IF(E493&lt;&gt;"-",VLOOKUP(E493,'i. iata codes and coordinates'!$C$3:$E$2960,3,FALSE),0)))*3959,0)</f>
        <v>#N/A</v>
      </c>
      <c r="L493" s="7"/>
      <c r="M493" s="7"/>
    </row>
    <row r="494" spans="4:13" ht="15" thickBot="1">
      <c r="D494" s="9">
        <v>478</v>
      </c>
      <c r="E494" s="231"/>
      <c r="F494" s="233" t="str">
        <f>IFERROR(VLOOKUP(E494,'i. iata codes and coordinates'!$C$3:$J$2960,4,FALSE)," ")</f>
        <v xml:space="preserve"> </v>
      </c>
      <c r="G494" s="231"/>
      <c r="H494" s="233" t="str">
        <f>IFERROR(VLOOKUP(G494,'i. iata codes and coordinates'!$C$3:$J$2960,4,FALSE)," ")</f>
        <v xml:space="preserve"> </v>
      </c>
      <c r="I494" s="232" t="s">
        <v>369</v>
      </c>
      <c r="J494" s="7"/>
      <c r="K494" s="33" t="e">
        <f>IF(AND(E494&lt;&gt;"-",G494&lt;&gt;"-"),ACOS(SIN(IF(E494&lt;&gt;"-",VLOOKUP(E494,'i. iata codes and coordinates'!$C$3:$E$2960,2,FALSE),0))*SIN(IF(G494&lt;&gt;"-",VLOOKUP(G494,'i. iata codes and coordinates'!$C$3:$E$2960,2,FALSE),0))+COS(IF(E494&lt;&gt;"-",VLOOKUP(E494,'i. iata codes and coordinates'!$C$3:$E$2960,2,FALSE),0))*COS(IF(G494&lt;&gt;"-",VLOOKUP(G494,'i. iata codes and coordinates'!$C$3:$E$2960,2,FALSE),0))*COS(IF(G494&lt;&gt;"-",VLOOKUP(G494,'i. iata codes and coordinates'!$C$3:$E$2960,3,FALSE),0)-IF(E494&lt;&gt;"-",VLOOKUP(E494,'i. iata codes and coordinates'!$C$3:$E$2960,3,FALSE),0)))*3959,0)</f>
        <v>#N/A</v>
      </c>
      <c r="L494" s="7"/>
      <c r="M494" s="7"/>
    </row>
    <row r="495" spans="4:13" ht="15" thickBot="1">
      <c r="D495" s="9">
        <v>479</v>
      </c>
      <c r="E495" s="231"/>
      <c r="F495" s="233" t="str">
        <f>IFERROR(VLOOKUP(E495,'i. iata codes and coordinates'!$C$3:$J$2960,4,FALSE)," ")</f>
        <v xml:space="preserve"> </v>
      </c>
      <c r="G495" s="231"/>
      <c r="H495" s="233" t="str">
        <f>IFERROR(VLOOKUP(G495,'i. iata codes and coordinates'!$C$3:$J$2960,4,FALSE)," ")</f>
        <v xml:space="preserve"> </v>
      </c>
      <c r="I495" s="232" t="s">
        <v>369</v>
      </c>
      <c r="J495" s="7"/>
      <c r="K495" s="33" t="e">
        <f>IF(AND(E495&lt;&gt;"-",G495&lt;&gt;"-"),ACOS(SIN(IF(E495&lt;&gt;"-",VLOOKUP(E495,'i. iata codes and coordinates'!$C$3:$E$2960,2,FALSE),0))*SIN(IF(G495&lt;&gt;"-",VLOOKUP(G495,'i. iata codes and coordinates'!$C$3:$E$2960,2,FALSE),0))+COS(IF(E495&lt;&gt;"-",VLOOKUP(E495,'i. iata codes and coordinates'!$C$3:$E$2960,2,FALSE),0))*COS(IF(G495&lt;&gt;"-",VLOOKUP(G495,'i. iata codes and coordinates'!$C$3:$E$2960,2,FALSE),0))*COS(IF(G495&lt;&gt;"-",VLOOKUP(G495,'i. iata codes and coordinates'!$C$3:$E$2960,3,FALSE),0)-IF(E495&lt;&gt;"-",VLOOKUP(E495,'i. iata codes and coordinates'!$C$3:$E$2960,3,FALSE),0)))*3959,0)</f>
        <v>#N/A</v>
      </c>
      <c r="L495" s="7"/>
      <c r="M495" s="7"/>
    </row>
    <row r="496" spans="4:13" ht="15" thickBot="1">
      <c r="D496" s="9">
        <v>480</v>
      </c>
      <c r="E496" s="231"/>
      <c r="F496" s="233" t="str">
        <f>IFERROR(VLOOKUP(E496,'i. iata codes and coordinates'!$C$3:$J$2960,4,FALSE)," ")</f>
        <v xml:space="preserve"> </v>
      </c>
      <c r="G496" s="231"/>
      <c r="H496" s="233" t="str">
        <f>IFERROR(VLOOKUP(G496,'i. iata codes and coordinates'!$C$3:$J$2960,4,FALSE)," ")</f>
        <v xml:space="preserve"> </v>
      </c>
      <c r="I496" s="232" t="s">
        <v>369</v>
      </c>
      <c r="J496" s="7"/>
      <c r="K496" s="33" t="e">
        <f>IF(AND(E496&lt;&gt;"-",G496&lt;&gt;"-"),ACOS(SIN(IF(E496&lt;&gt;"-",VLOOKUP(E496,'i. iata codes and coordinates'!$C$3:$E$2960,2,FALSE),0))*SIN(IF(G496&lt;&gt;"-",VLOOKUP(G496,'i. iata codes and coordinates'!$C$3:$E$2960,2,FALSE),0))+COS(IF(E496&lt;&gt;"-",VLOOKUP(E496,'i. iata codes and coordinates'!$C$3:$E$2960,2,FALSE),0))*COS(IF(G496&lt;&gt;"-",VLOOKUP(G496,'i. iata codes and coordinates'!$C$3:$E$2960,2,FALSE),0))*COS(IF(G496&lt;&gt;"-",VLOOKUP(G496,'i. iata codes and coordinates'!$C$3:$E$2960,3,FALSE),0)-IF(E496&lt;&gt;"-",VLOOKUP(E496,'i. iata codes and coordinates'!$C$3:$E$2960,3,FALSE),0)))*3959,0)</f>
        <v>#N/A</v>
      </c>
      <c r="L496" s="7"/>
      <c r="M496" s="7"/>
    </row>
    <row r="497" spans="4:13" ht="15" thickBot="1">
      <c r="D497" s="9">
        <v>481</v>
      </c>
      <c r="E497" s="231"/>
      <c r="F497" s="233" t="str">
        <f>IFERROR(VLOOKUP(E497,'i. iata codes and coordinates'!$C$3:$J$2960,4,FALSE)," ")</f>
        <v xml:space="preserve"> </v>
      </c>
      <c r="G497" s="231"/>
      <c r="H497" s="233" t="str">
        <f>IFERROR(VLOOKUP(G497,'i. iata codes and coordinates'!$C$3:$J$2960,4,FALSE)," ")</f>
        <v xml:space="preserve"> </v>
      </c>
      <c r="I497" s="232" t="s">
        <v>369</v>
      </c>
      <c r="J497" s="7"/>
      <c r="K497" s="33" t="e">
        <f>IF(AND(E497&lt;&gt;"-",G497&lt;&gt;"-"),ACOS(SIN(IF(E497&lt;&gt;"-",VLOOKUP(E497,'i. iata codes and coordinates'!$C$3:$E$2960,2,FALSE),0))*SIN(IF(G497&lt;&gt;"-",VLOOKUP(G497,'i. iata codes and coordinates'!$C$3:$E$2960,2,FALSE),0))+COS(IF(E497&lt;&gt;"-",VLOOKUP(E497,'i. iata codes and coordinates'!$C$3:$E$2960,2,FALSE),0))*COS(IF(G497&lt;&gt;"-",VLOOKUP(G497,'i. iata codes and coordinates'!$C$3:$E$2960,2,FALSE),0))*COS(IF(G497&lt;&gt;"-",VLOOKUP(G497,'i. iata codes and coordinates'!$C$3:$E$2960,3,FALSE),0)-IF(E497&lt;&gt;"-",VLOOKUP(E497,'i. iata codes and coordinates'!$C$3:$E$2960,3,FALSE),0)))*3959,0)</f>
        <v>#N/A</v>
      </c>
      <c r="L497" s="7"/>
      <c r="M497" s="7"/>
    </row>
    <row r="498" spans="4:13" ht="15" thickBot="1">
      <c r="D498" s="9">
        <v>482</v>
      </c>
      <c r="E498" s="231"/>
      <c r="F498" s="233" t="str">
        <f>IFERROR(VLOOKUP(E498,'i. iata codes and coordinates'!$C$3:$J$2960,4,FALSE)," ")</f>
        <v xml:space="preserve"> </v>
      </c>
      <c r="G498" s="231"/>
      <c r="H498" s="233" t="str">
        <f>IFERROR(VLOOKUP(G498,'i. iata codes and coordinates'!$C$3:$J$2960,4,FALSE)," ")</f>
        <v xml:space="preserve"> </v>
      </c>
      <c r="I498" s="232" t="s">
        <v>369</v>
      </c>
      <c r="J498" s="7"/>
      <c r="K498" s="33" t="e">
        <f>IF(AND(E498&lt;&gt;"-",G498&lt;&gt;"-"),ACOS(SIN(IF(E498&lt;&gt;"-",VLOOKUP(E498,'i. iata codes and coordinates'!$C$3:$E$2960,2,FALSE),0))*SIN(IF(G498&lt;&gt;"-",VLOOKUP(G498,'i. iata codes and coordinates'!$C$3:$E$2960,2,FALSE),0))+COS(IF(E498&lt;&gt;"-",VLOOKUP(E498,'i. iata codes and coordinates'!$C$3:$E$2960,2,FALSE),0))*COS(IF(G498&lt;&gt;"-",VLOOKUP(G498,'i. iata codes and coordinates'!$C$3:$E$2960,2,FALSE),0))*COS(IF(G498&lt;&gt;"-",VLOOKUP(G498,'i. iata codes and coordinates'!$C$3:$E$2960,3,FALSE),0)-IF(E498&lt;&gt;"-",VLOOKUP(E498,'i. iata codes and coordinates'!$C$3:$E$2960,3,FALSE),0)))*3959,0)</f>
        <v>#N/A</v>
      </c>
      <c r="L498" s="7"/>
      <c r="M498" s="7"/>
    </row>
    <row r="499" spans="4:13" ht="15" thickBot="1">
      <c r="D499" s="9">
        <v>483</v>
      </c>
      <c r="E499" s="231"/>
      <c r="F499" s="233" t="str">
        <f>IFERROR(VLOOKUP(E499,'i. iata codes and coordinates'!$C$3:$J$2960,4,FALSE)," ")</f>
        <v xml:space="preserve"> </v>
      </c>
      <c r="G499" s="231"/>
      <c r="H499" s="233" t="str">
        <f>IFERROR(VLOOKUP(G499,'i. iata codes and coordinates'!$C$3:$J$2960,4,FALSE)," ")</f>
        <v xml:space="preserve"> </v>
      </c>
      <c r="I499" s="232" t="s">
        <v>369</v>
      </c>
      <c r="J499" s="7"/>
      <c r="K499" s="33" t="e">
        <f>IF(AND(E499&lt;&gt;"-",G499&lt;&gt;"-"),ACOS(SIN(IF(E499&lt;&gt;"-",VLOOKUP(E499,'i. iata codes and coordinates'!$C$3:$E$2960,2,FALSE),0))*SIN(IF(G499&lt;&gt;"-",VLOOKUP(G499,'i. iata codes and coordinates'!$C$3:$E$2960,2,FALSE),0))+COS(IF(E499&lt;&gt;"-",VLOOKUP(E499,'i. iata codes and coordinates'!$C$3:$E$2960,2,FALSE),0))*COS(IF(G499&lt;&gt;"-",VLOOKUP(G499,'i. iata codes and coordinates'!$C$3:$E$2960,2,FALSE),0))*COS(IF(G499&lt;&gt;"-",VLOOKUP(G499,'i. iata codes and coordinates'!$C$3:$E$2960,3,FALSE),0)-IF(E499&lt;&gt;"-",VLOOKUP(E499,'i. iata codes and coordinates'!$C$3:$E$2960,3,FALSE),0)))*3959,0)</f>
        <v>#N/A</v>
      </c>
      <c r="L499" s="7"/>
      <c r="M499" s="7"/>
    </row>
    <row r="500" spans="4:13" ht="15" thickBot="1">
      <c r="D500" s="9">
        <v>484</v>
      </c>
      <c r="E500" s="231"/>
      <c r="F500" s="233" t="str">
        <f>IFERROR(VLOOKUP(E500,'i. iata codes and coordinates'!$C$3:$J$2960,4,FALSE)," ")</f>
        <v xml:space="preserve"> </v>
      </c>
      <c r="G500" s="231"/>
      <c r="H500" s="233" t="str">
        <f>IFERROR(VLOOKUP(G500,'i. iata codes and coordinates'!$C$3:$J$2960,4,FALSE)," ")</f>
        <v xml:space="preserve"> </v>
      </c>
      <c r="I500" s="232" t="s">
        <v>369</v>
      </c>
      <c r="J500" s="7"/>
      <c r="K500" s="33" t="e">
        <f>IF(AND(E500&lt;&gt;"-",G500&lt;&gt;"-"),ACOS(SIN(IF(E500&lt;&gt;"-",VLOOKUP(E500,'i. iata codes and coordinates'!$C$3:$E$2960,2,FALSE),0))*SIN(IF(G500&lt;&gt;"-",VLOOKUP(G500,'i. iata codes and coordinates'!$C$3:$E$2960,2,FALSE),0))+COS(IF(E500&lt;&gt;"-",VLOOKUP(E500,'i. iata codes and coordinates'!$C$3:$E$2960,2,FALSE),0))*COS(IF(G500&lt;&gt;"-",VLOOKUP(G500,'i. iata codes and coordinates'!$C$3:$E$2960,2,FALSE),0))*COS(IF(G500&lt;&gt;"-",VLOOKUP(G500,'i. iata codes and coordinates'!$C$3:$E$2960,3,FALSE),0)-IF(E500&lt;&gt;"-",VLOOKUP(E500,'i. iata codes and coordinates'!$C$3:$E$2960,3,FALSE),0)))*3959,0)</f>
        <v>#N/A</v>
      </c>
      <c r="L500" s="7"/>
      <c r="M500" s="7"/>
    </row>
    <row r="501" spans="4:13" ht="15" thickBot="1">
      <c r="D501" s="9">
        <v>485</v>
      </c>
      <c r="E501" s="231"/>
      <c r="F501" s="233" t="str">
        <f>IFERROR(VLOOKUP(E501,'i. iata codes and coordinates'!$C$3:$J$2960,4,FALSE)," ")</f>
        <v xml:space="preserve"> </v>
      </c>
      <c r="G501" s="231"/>
      <c r="H501" s="233" t="str">
        <f>IFERROR(VLOOKUP(G501,'i. iata codes and coordinates'!$C$3:$J$2960,4,FALSE)," ")</f>
        <v xml:space="preserve"> </v>
      </c>
      <c r="I501" s="232" t="s">
        <v>369</v>
      </c>
      <c r="J501" s="7"/>
      <c r="K501" s="33" t="e">
        <f>IF(AND(E501&lt;&gt;"-",G501&lt;&gt;"-"),ACOS(SIN(IF(E501&lt;&gt;"-",VLOOKUP(E501,'i. iata codes and coordinates'!$C$3:$E$2960,2,FALSE),0))*SIN(IF(G501&lt;&gt;"-",VLOOKUP(G501,'i. iata codes and coordinates'!$C$3:$E$2960,2,FALSE),0))+COS(IF(E501&lt;&gt;"-",VLOOKUP(E501,'i. iata codes and coordinates'!$C$3:$E$2960,2,FALSE),0))*COS(IF(G501&lt;&gt;"-",VLOOKUP(G501,'i. iata codes and coordinates'!$C$3:$E$2960,2,FALSE),0))*COS(IF(G501&lt;&gt;"-",VLOOKUP(G501,'i. iata codes and coordinates'!$C$3:$E$2960,3,FALSE),0)-IF(E501&lt;&gt;"-",VLOOKUP(E501,'i. iata codes and coordinates'!$C$3:$E$2960,3,FALSE),0)))*3959,0)</f>
        <v>#N/A</v>
      </c>
      <c r="L501" s="7"/>
      <c r="M501" s="7"/>
    </row>
    <row r="502" spans="4:13" ht="15" thickBot="1">
      <c r="D502" s="9">
        <v>486</v>
      </c>
      <c r="E502" s="231"/>
      <c r="F502" s="233" t="str">
        <f>IFERROR(VLOOKUP(E502,'i. iata codes and coordinates'!$C$3:$J$2960,4,FALSE)," ")</f>
        <v xml:space="preserve"> </v>
      </c>
      <c r="G502" s="231"/>
      <c r="H502" s="233" t="str">
        <f>IFERROR(VLOOKUP(G502,'i. iata codes and coordinates'!$C$3:$J$2960,4,FALSE)," ")</f>
        <v xml:space="preserve"> </v>
      </c>
      <c r="I502" s="232" t="s">
        <v>369</v>
      </c>
      <c r="J502" s="7"/>
      <c r="K502" s="33" t="e">
        <f>IF(AND(E502&lt;&gt;"-",G502&lt;&gt;"-"),ACOS(SIN(IF(E502&lt;&gt;"-",VLOOKUP(E502,'i. iata codes and coordinates'!$C$3:$E$2960,2,FALSE),0))*SIN(IF(G502&lt;&gt;"-",VLOOKUP(G502,'i. iata codes and coordinates'!$C$3:$E$2960,2,FALSE),0))+COS(IF(E502&lt;&gt;"-",VLOOKUP(E502,'i. iata codes and coordinates'!$C$3:$E$2960,2,FALSE),0))*COS(IF(G502&lt;&gt;"-",VLOOKUP(G502,'i. iata codes and coordinates'!$C$3:$E$2960,2,FALSE),0))*COS(IF(G502&lt;&gt;"-",VLOOKUP(G502,'i. iata codes and coordinates'!$C$3:$E$2960,3,FALSE),0)-IF(E502&lt;&gt;"-",VLOOKUP(E502,'i. iata codes and coordinates'!$C$3:$E$2960,3,FALSE),0)))*3959,0)</f>
        <v>#N/A</v>
      </c>
      <c r="L502" s="7"/>
      <c r="M502" s="7"/>
    </row>
    <row r="503" spans="4:13" ht="15" thickBot="1">
      <c r="D503" s="9">
        <v>487</v>
      </c>
      <c r="E503" s="231"/>
      <c r="F503" s="233" t="str">
        <f>IFERROR(VLOOKUP(E503,'i. iata codes and coordinates'!$C$3:$J$2960,4,FALSE)," ")</f>
        <v xml:space="preserve"> </v>
      </c>
      <c r="G503" s="231"/>
      <c r="H503" s="233" t="str">
        <f>IFERROR(VLOOKUP(G503,'i. iata codes and coordinates'!$C$3:$J$2960,4,FALSE)," ")</f>
        <v xml:space="preserve"> </v>
      </c>
      <c r="I503" s="232" t="s">
        <v>369</v>
      </c>
      <c r="J503" s="7"/>
      <c r="K503" s="33" t="e">
        <f>IF(AND(E503&lt;&gt;"-",G503&lt;&gt;"-"),ACOS(SIN(IF(E503&lt;&gt;"-",VLOOKUP(E503,'i. iata codes and coordinates'!$C$3:$E$2960,2,FALSE),0))*SIN(IF(G503&lt;&gt;"-",VLOOKUP(G503,'i. iata codes and coordinates'!$C$3:$E$2960,2,FALSE),0))+COS(IF(E503&lt;&gt;"-",VLOOKUP(E503,'i. iata codes and coordinates'!$C$3:$E$2960,2,FALSE),0))*COS(IF(G503&lt;&gt;"-",VLOOKUP(G503,'i. iata codes and coordinates'!$C$3:$E$2960,2,FALSE),0))*COS(IF(G503&lt;&gt;"-",VLOOKUP(G503,'i. iata codes and coordinates'!$C$3:$E$2960,3,FALSE),0)-IF(E503&lt;&gt;"-",VLOOKUP(E503,'i. iata codes and coordinates'!$C$3:$E$2960,3,FALSE),0)))*3959,0)</f>
        <v>#N/A</v>
      </c>
      <c r="L503" s="7"/>
      <c r="M503" s="7"/>
    </row>
    <row r="504" spans="4:13" ht="15" thickBot="1">
      <c r="D504" s="9">
        <v>488</v>
      </c>
      <c r="E504" s="231"/>
      <c r="F504" s="233" t="str">
        <f>IFERROR(VLOOKUP(E504,'i. iata codes and coordinates'!$C$3:$J$2960,4,FALSE)," ")</f>
        <v xml:space="preserve"> </v>
      </c>
      <c r="G504" s="231"/>
      <c r="H504" s="233" t="str">
        <f>IFERROR(VLOOKUP(G504,'i. iata codes and coordinates'!$C$3:$J$2960,4,FALSE)," ")</f>
        <v xml:space="preserve"> </v>
      </c>
      <c r="I504" s="232" t="s">
        <v>369</v>
      </c>
      <c r="J504" s="7"/>
      <c r="K504" s="33" t="e">
        <f>IF(AND(E504&lt;&gt;"-",G504&lt;&gt;"-"),ACOS(SIN(IF(E504&lt;&gt;"-",VLOOKUP(E504,'i. iata codes and coordinates'!$C$3:$E$2960,2,FALSE),0))*SIN(IF(G504&lt;&gt;"-",VLOOKUP(G504,'i. iata codes and coordinates'!$C$3:$E$2960,2,FALSE),0))+COS(IF(E504&lt;&gt;"-",VLOOKUP(E504,'i. iata codes and coordinates'!$C$3:$E$2960,2,FALSE),0))*COS(IF(G504&lt;&gt;"-",VLOOKUP(G504,'i. iata codes and coordinates'!$C$3:$E$2960,2,FALSE),0))*COS(IF(G504&lt;&gt;"-",VLOOKUP(G504,'i. iata codes and coordinates'!$C$3:$E$2960,3,FALSE),0)-IF(E504&lt;&gt;"-",VLOOKUP(E504,'i. iata codes and coordinates'!$C$3:$E$2960,3,FALSE),0)))*3959,0)</f>
        <v>#N/A</v>
      </c>
      <c r="L504" s="7"/>
      <c r="M504" s="7"/>
    </row>
    <row r="505" spans="4:13" ht="15" thickBot="1">
      <c r="D505" s="9">
        <v>489</v>
      </c>
      <c r="E505" s="231"/>
      <c r="F505" s="233" t="str">
        <f>IFERROR(VLOOKUP(E505,'i. iata codes and coordinates'!$C$3:$J$2960,4,FALSE)," ")</f>
        <v xml:space="preserve"> </v>
      </c>
      <c r="G505" s="231"/>
      <c r="H505" s="233" t="str">
        <f>IFERROR(VLOOKUP(G505,'i. iata codes and coordinates'!$C$3:$J$2960,4,FALSE)," ")</f>
        <v xml:space="preserve"> </v>
      </c>
      <c r="I505" s="232" t="s">
        <v>369</v>
      </c>
      <c r="J505" s="7"/>
      <c r="K505" s="33" t="e">
        <f>IF(AND(E505&lt;&gt;"-",G505&lt;&gt;"-"),ACOS(SIN(IF(E505&lt;&gt;"-",VLOOKUP(E505,'i. iata codes and coordinates'!$C$3:$E$2960,2,FALSE),0))*SIN(IF(G505&lt;&gt;"-",VLOOKUP(G505,'i. iata codes and coordinates'!$C$3:$E$2960,2,FALSE),0))+COS(IF(E505&lt;&gt;"-",VLOOKUP(E505,'i. iata codes and coordinates'!$C$3:$E$2960,2,FALSE),0))*COS(IF(G505&lt;&gt;"-",VLOOKUP(G505,'i. iata codes and coordinates'!$C$3:$E$2960,2,FALSE),0))*COS(IF(G505&lt;&gt;"-",VLOOKUP(G505,'i. iata codes and coordinates'!$C$3:$E$2960,3,FALSE),0)-IF(E505&lt;&gt;"-",VLOOKUP(E505,'i. iata codes and coordinates'!$C$3:$E$2960,3,FALSE),0)))*3959,0)</f>
        <v>#N/A</v>
      </c>
      <c r="L505" s="7"/>
      <c r="M505" s="7"/>
    </row>
    <row r="506" spans="4:13" ht="15" thickBot="1">
      <c r="D506" s="9">
        <v>490</v>
      </c>
      <c r="E506" s="231"/>
      <c r="F506" s="233" t="str">
        <f>IFERROR(VLOOKUP(E506,'i. iata codes and coordinates'!$C$3:$J$2960,4,FALSE)," ")</f>
        <v xml:space="preserve"> </v>
      </c>
      <c r="G506" s="231"/>
      <c r="H506" s="233" t="str">
        <f>IFERROR(VLOOKUP(G506,'i. iata codes and coordinates'!$C$3:$J$2960,4,FALSE)," ")</f>
        <v xml:space="preserve"> </v>
      </c>
      <c r="I506" s="232" t="s">
        <v>369</v>
      </c>
      <c r="J506" s="7"/>
      <c r="K506" s="33" t="e">
        <f>IF(AND(E506&lt;&gt;"-",G506&lt;&gt;"-"),ACOS(SIN(IF(E506&lt;&gt;"-",VLOOKUP(E506,'i. iata codes and coordinates'!$C$3:$E$2960,2,FALSE),0))*SIN(IF(G506&lt;&gt;"-",VLOOKUP(G506,'i. iata codes and coordinates'!$C$3:$E$2960,2,FALSE),0))+COS(IF(E506&lt;&gt;"-",VLOOKUP(E506,'i. iata codes and coordinates'!$C$3:$E$2960,2,FALSE),0))*COS(IF(G506&lt;&gt;"-",VLOOKUP(G506,'i. iata codes and coordinates'!$C$3:$E$2960,2,FALSE),0))*COS(IF(G506&lt;&gt;"-",VLOOKUP(G506,'i. iata codes and coordinates'!$C$3:$E$2960,3,FALSE),0)-IF(E506&lt;&gt;"-",VLOOKUP(E506,'i. iata codes and coordinates'!$C$3:$E$2960,3,FALSE),0)))*3959,0)</f>
        <v>#N/A</v>
      </c>
      <c r="L506" s="7"/>
      <c r="M506" s="7"/>
    </row>
    <row r="507" spans="4:13" ht="15" thickBot="1">
      <c r="D507" s="9">
        <v>491</v>
      </c>
      <c r="E507" s="231"/>
      <c r="F507" s="233" t="str">
        <f>IFERROR(VLOOKUP(E507,'i. iata codes and coordinates'!$C$3:$J$2960,4,FALSE)," ")</f>
        <v xml:space="preserve"> </v>
      </c>
      <c r="G507" s="231"/>
      <c r="H507" s="233" t="str">
        <f>IFERROR(VLOOKUP(G507,'i. iata codes and coordinates'!$C$3:$J$2960,4,FALSE)," ")</f>
        <v xml:space="preserve"> </v>
      </c>
      <c r="I507" s="232" t="s">
        <v>369</v>
      </c>
      <c r="J507" s="7"/>
      <c r="K507" s="33" t="e">
        <f>IF(AND(E507&lt;&gt;"-",G507&lt;&gt;"-"),ACOS(SIN(IF(E507&lt;&gt;"-",VLOOKUP(E507,'i. iata codes and coordinates'!$C$3:$E$2960,2,FALSE),0))*SIN(IF(G507&lt;&gt;"-",VLOOKUP(G507,'i. iata codes and coordinates'!$C$3:$E$2960,2,FALSE),0))+COS(IF(E507&lt;&gt;"-",VLOOKUP(E507,'i. iata codes and coordinates'!$C$3:$E$2960,2,FALSE),0))*COS(IF(G507&lt;&gt;"-",VLOOKUP(G507,'i. iata codes and coordinates'!$C$3:$E$2960,2,FALSE),0))*COS(IF(G507&lt;&gt;"-",VLOOKUP(G507,'i. iata codes and coordinates'!$C$3:$E$2960,3,FALSE),0)-IF(E507&lt;&gt;"-",VLOOKUP(E507,'i. iata codes and coordinates'!$C$3:$E$2960,3,FALSE),0)))*3959,0)</f>
        <v>#N/A</v>
      </c>
      <c r="L507" s="7"/>
      <c r="M507" s="7"/>
    </row>
    <row r="508" spans="4:13" ht="15" thickBot="1">
      <c r="D508" s="9">
        <v>492</v>
      </c>
      <c r="E508" s="231"/>
      <c r="F508" s="233" t="str">
        <f>IFERROR(VLOOKUP(E508,'i. iata codes and coordinates'!$C$3:$J$2960,4,FALSE)," ")</f>
        <v xml:space="preserve"> </v>
      </c>
      <c r="G508" s="231"/>
      <c r="H508" s="233" t="str">
        <f>IFERROR(VLOOKUP(G508,'i. iata codes and coordinates'!$C$3:$J$2960,4,FALSE)," ")</f>
        <v xml:space="preserve"> </v>
      </c>
      <c r="I508" s="232" t="s">
        <v>369</v>
      </c>
      <c r="J508" s="7"/>
      <c r="K508" s="33" t="e">
        <f>IF(AND(E508&lt;&gt;"-",G508&lt;&gt;"-"),ACOS(SIN(IF(E508&lt;&gt;"-",VLOOKUP(E508,'i. iata codes and coordinates'!$C$3:$E$2960,2,FALSE),0))*SIN(IF(G508&lt;&gt;"-",VLOOKUP(G508,'i. iata codes and coordinates'!$C$3:$E$2960,2,FALSE),0))+COS(IF(E508&lt;&gt;"-",VLOOKUP(E508,'i. iata codes and coordinates'!$C$3:$E$2960,2,FALSE),0))*COS(IF(G508&lt;&gt;"-",VLOOKUP(G508,'i. iata codes and coordinates'!$C$3:$E$2960,2,FALSE),0))*COS(IF(G508&lt;&gt;"-",VLOOKUP(G508,'i. iata codes and coordinates'!$C$3:$E$2960,3,FALSE),0)-IF(E508&lt;&gt;"-",VLOOKUP(E508,'i. iata codes and coordinates'!$C$3:$E$2960,3,FALSE),0)))*3959,0)</f>
        <v>#N/A</v>
      </c>
      <c r="L508" s="7"/>
      <c r="M508" s="7"/>
    </row>
    <row r="509" spans="4:13" ht="15" thickBot="1">
      <c r="D509" s="9">
        <v>493</v>
      </c>
      <c r="E509" s="231"/>
      <c r="F509" s="233" t="str">
        <f>IFERROR(VLOOKUP(E509,'i. iata codes and coordinates'!$C$3:$J$2960,4,FALSE)," ")</f>
        <v xml:space="preserve"> </v>
      </c>
      <c r="G509" s="231"/>
      <c r="H509" s="233" t="str">
        <f>IFERROR(VLOOKUP(G509,'i. iata codes and coordinates'!$C$3:$J$2960,4,FALSE)," ")</f>
        <v xml:space="preserve"> </v>
      </c>
      <c r="I509" s="232" t="s">
        <v>369</v>
      </c>
      <c r="J509" s="7"/>
      <c r="K509" s="33" t="e">
        <f>IF(AND(E509&lt;&gt;"-",G509&lt;&gt;"-"),ACOS(SIN(IF(E509&lt;&gt;"-",VLOOKUP(E509,'i. iata codes and coordinates'!$C$3:$E$2960,2,FALSE),0))*SIN(IF(G509&lt;&gt;"-",VLOOKUP(G509,'i. iata codes and coordinates'!$C$3:$E$2960,2,FALSE),0))+COS(IF(E509&lt;&gt;"-",VLOOKUP(E509,'i. iata codes and coordinates'!$C$3:$E$2960,2,FALSE),0))*COS(IF(G509&lt;&gt;"-",VLOOKUP(G509,'i. iata codes and coordinates'!$C$3:$E$2960,2,FALSE),0))*COS(IF(G509&lt;&gt;"-",VLOOKUP(G509,'i. iata codes and coordinates'!$C$3:$E$2960,3,FALSE),0)-IF(E509&lt;&gt;"-",VLOOKUP(E509,'i. iata codes and coordinates'!$C$3:$E$2960,3,FALSE),0)))*3959,0)</f>
        <v>#N/A</v>
      </c>
      <c r="L509" s="7"/>
      <c r="M509" s="7"/>
    </row>
    <row r="510" spans="4:13" ht="15" thickBot="1">
      <c r="D510" s="9">
        <v>494</v>
      </c>
      <c r="E510" s="231"/>
      <c r="F510" s="233" t="str">
        <f>IFERROR(VLOOKUP(E510,'i. iata codes and coordinates'!$C$3:$J$2960,4,FALSE)," ")</f>
        <v xml:space="preserve"> </v>
      </c>
      <c r="G510" s="231"/>
      <c r="H510" s="233" t="str">
        <f>IFERROR(VLOOKUP(G510,'i. iata codes and coordinates'!$C$3:$J$2960,4,FALSE)," ")</f>
        <v xml:space="preserve"> </v>
      </c>
      <c r="I510" s="232" t="s">
        <v>369</v>
      </c>
      <c r="J510" s="7"/>
      <c r="K510" s="33" t="e">
        <f>IF(AND(E510&lt;&gt;"-",G510&lt;&gt;"-"),ACOS(SIN(IF(E510&lt;&gt;"-",VLOOKUP(E510,'i. iata codes and coordinates'!$C$3:$E$2960,2,FALSE),0))*SIN(IF(G510&lt;&gt;"-",VLOOKUP(G510,'i. iata codes and coordinates'!$C$3:$E$2960,2,FALSE),0))+COS(IF(E510&lt;&gt;"-",VLOOKUP(E510,'i. iata codes and coordinates'!$C$3:$E$2960,2,FALSE),0))*COS(IF(G510&lt;&gt;"-",VLOOKUP(G510,'i. iata codes and coordinates'!$C$3:$E$2960,2,FALSE),0))*COS(IF(G510&lt;&gt;"-",VLOOKUP(G510,'i. iata codes and coordinates'!$C$3:$E$2960,3,FALSE),0)-IF(E510&lt;&gt;"-",VLOOKUP(E510,'i. iata codes and coordinates'!$C$3:$E$2960,3,FALSE),0)))*3959,0)</f>
        <v>#N/A</v>
      </c>
      <c r="L510" s="7"/>
      <c r="M510" s="7"/>
    </row>
    <row r="511" spans="4:13" ht="15" thickBot="1">
      <c r="D511" s="9">
        <v>495</v>
      </c>
      <c r="E511" s="231"/>
      <c r="F511" s="233" t="str">
        <f>IFERROR(VLOOKUP(E511,'i. iata codes and coordinates'!$C$3:$J$2960,4,FALSE)," ")</f>
        <v xml:space="preserve"> </v>
      </c>
      <c r="G511" s="231"/>
      <c r="H511" s="233" t="str">
        <f>IFERROR(VLOOKUP(G511,'i. iata codes and coordinates'!$C$3:$J$2960,4,FALSE)," ")</f>
        <v xml:space="preserve"> </v>
      </c>
      <c r="I511" s="232" t="s">
        <v>369</v>
      </c>
      <c r="J511" s="7"/>
      <c r="K511" s="33" t="e">
        <f>IF(AND(E511&lt;&gt;"-",G511&lt;&gt;"-"),ACOS(SIN(IF(E511&lt;&gt;"-",VLOOKUP(E511,'i. iata codes and coordinates'!$C$3:$E$2960,2,FALSE),0))*SIN(IF(G511&lt;&gt;"-",VLOOKUP(G511,'i. iata codes and coordinates'!$C$3:$E$2960,2,FALSE),0))+COS(IF(E511&lt;&gt;"-",VLOOKUP(E511,'i. iata codes and coordinates'!$C$3:$E$2960,2,FALSE),0))*COS(IF(G511&lt;&gt;"-",VLOOKUP(G511,'i. iata codes and coordinates'!$C$3:$E$2960,2,FALSE),0))*COS(IF(G511&lt;&gt;"-",VLOOKUP(G511,'i. iata codes and coordinates'!$C$3:$E$2960,3,FALSE),0)-IF(E511&lt;&gt;"-",VLOOKUP(E511,'i. iata codes and coordinates'!$C$3:$E$2960,3,FALSE),0)))*3959,0)</f>
        <v>#N/A</v>
      </c>
      <c r="L511" s="7"/>
      <c r="M511" s="7"/>
    </row>
    <row r="512" spans="4:13" ht="15" thickBot="1">
      <c r="D512" s="9">
        <v>496</v>
      </c>
      <c r="E512" s="231"/>
      <c r="F512" s="233" t="str">
        <f>IFERROR(VLOOKUP(E512,'i. iata codes and coordinates'!$C$3:$J$2960,4,FALSE)," ")</f>
        <v xml:space="preserve"> </v>
      </c>
      <c r="G512" s="231"/>
      <c r="H512" s="233" t="str">
        <f>IFERROR(VLOOKUP(G512,'i. iata codes and coordinates'!$C$3:$J$2960,4,FALSE)," ")</f>
        <v xml:space="preserve"> </v>
      </c>
      <c r="I512" s="232" t="s">
        <v>369</v>
      </c>
      <c r="J512" s="7"/>
      <c r="K512" s="33" t="e">
        <f>IF(AND(E512&lt;&gt;"-",G512&lt;&gt;"-"),ACOS(SIN(IF(E512&lt;&gt;"-",VLOOKUP(E512,'i. iata codes and coordinates'!$C$3:$E$2960,2,FALSE),0))*SIN(IF(G512&lt;&gt;"-",VLOOKUP(G512,'i. iata codes and coordinates'!$C$3:$E$2960,2,FALSE),0))+COS(IF(E512&lt;&gt;"-",VLOOKUP(E512,'i. iata codes and coordinates'!$C$3:$E$2960,2,FALSE),0))*COS(IF(G512&lt;&gt;"-",VLOOKUP(G512,'i. iata codes and coordinates'!$C$3:$E$2960,2,FALSE),0))*COS(IF(G512&lt;&gt;"-",VLOOKUP(G512,'i. iata codes and coordinates'!$C$3:$E$2960,3,FALSE),0)-IF(E512&lt;&gt;"-",VLOOKUP(E512,'i. iata codes and coordinates'!$C$3:$E$2960,3,FALSE),0)))*3959,0)</f>
        <v>#N/A</v>
      </c>
      <c r="L512" s="7"/>
      <c r="M512" s="7"/>
    </row>
    <row r="513" spans="4:13" ht="15" thickBot="1">
      <c r="D513" s="9">
        <v>497</v>
      </c>
      <c r="E513" s="231"/>
      <c r="F513" s="233" t="str">
        <f>IFERROR(VLOOKUP(E513,'i. iata codes and coordinates'!$C$3:$J$2960,4,FALSE)," ")</f>
        <v xml:space="preserve"> </v>
      </c>
      <c r="G513" s="231"/>
      <c r="H513" s="233" t="str">
        <f>IFERROR(VLOOKUP(G513,'i. iata codes and coordinates'!$C$3:$J$2960,4,FALSE)," ")</f>
        <v xml:space="preserve"> </v>
      </c>
      <c r="I513" s="232" t="s">
        <v>369</v>
      </c>
      <c r="J513" s="7"/>
      <c r="K513" s="33" t="e">
        <f>IF(AND(E513&lt;&gt;"-",G513&lt;&gt;"-"),ACOS(SIN(IF(E513&lt;&gt;"-",VLOOKUP(E513,'i. iata codes and coordinates'!$C$3:$E$2960,2,FALSE),0))*SIN(IF(G513&lt;&gt;"-",VLOOKUP(G513,'i. iata codes and coordinates'!$C$3:$E$2960,2,FALSE),0))+COS(IF(E513&lt;&gt;"-",VLOOKUP(E513,'i. iata codes and coordinates'!$C$3:$E$2960,2,FALSE),0))*COS(IF(G513&lt;&gt;"-",VLOOKUP(G513,'i. iata codes and coordinates'!$C$3:$E$2960,2,FALSE),0))*COS(IF(G513&lt;&gt;"-",VLOOKUP(G513,'i. iata codes and coordinates'!$C$3:$E$2960,3,FALSE),0)-IF(E513&lt;&gt;"-",VLOOKUP(E513,'i. iata codes and coordinates'!$C$3:$E$2960,3,FALSE),0)))*3959,0)</f>
        <v>#N/A</v>
      </c>
      <c r="L513" s="7"/>
      <c r="M513" s="7"/>
    </row>
    <row r="514" spans="4:13" ht="15" thickBot="1">
      <c r="D514" s="9">
        <v>498</v>
      </c>
      <c r="E514" s="231"/>
      <c r="F514" s="233" t="str">
        <f>IFERROR(VLOOKUP(E514,'i. iata codes and coordinates'!$C$3:$J$2960,4,FALSE)," ")</f>
        <v xml:space="preserve"> </v>
      </c>
      <c r="G514" s="231"/>
      <c r="H514" s="233" t="str">
        <f>IFERROR(VLOOKUP(G514,'i. iata codes and coordinates'!$C$3:$J$2960,4,FALSE)," ")</f>
        <v xml:space="preserve"> </v>
      </c>
      <c r="I514" s="232" t="s">
        <v>369</v>
      </c>
      <c r="J514" s="7"/>
      <c r="K514" s="33" t="e">
        <f>IF(AND(E514&lt;&gt;"-",G514&lt;&gt;"-"),ACOS(SIN(IF(E514&lt;&gt;"-",VLOOKUP(E514,'i. iata codes and coordinates'!$C$3:$E$2960,2,FALSE),0))*SIN(IF(G514&lt;&gt;"-",VLOOKUP(G514,'i. iata codes and coordinates'!$C$3:$E$2960,2,FALSE),0))+COS(IF(E514&lt;&gt;"-",VLOOKUP(E514,'i. iata codes and coordinates'!$C$3:$E$2960,2,FALSE),0))*COS(IF(G514&lt;&gt;"-",VLOOKUP(G514,'i. iata codes and coordinates'!$C$3:$E$2960,2,FALSE),0))*COS(IF(G514&lt;&gt;"-",VLOOKUP(G514,'i. iata codes and coordinates'!$C$3:$E$2960,3,FALSE),0)-IF(E514&lt;&gt;"-",VLOOKUP(E514,'i. iata codes and coordinates'!$C$3:$E$2960,3,FALSE),0)))*3959,0)</f>
        <v>#N/A</v>
      </c>
      <c r="L514" s="7"/>
      <c r="M514" s="7"/>
    </row>
    <row r="515" spans="4:13" ht="15" thickBot="1">
      <c r="D515" s="9">
        <v>499</v>
      </c>
      <c r="E515" s="231"/>
      <c r="F515" s="233" t="str">
        <f>IFERROR(VLOOKUP(E515,'i. iata codes and coordinates'!$C$3:$J$2960,4,FALSE)," ")</f>
        <v xml:space="preserve"> </v>
      </c>
      <c r="G515" s="231"/>
      <c r="H515" s="233" t="str">
        <f>IFERROR(VLOOKUP(G515,'i. iata codes and coordinates'!$C$3:$J$2960,4,FALSE)," ")</f>
        <v xml:space="preserve"> </v>
      </c>
      <c r="I515" s="232" t="s">
        <v>369</v>
      </c>
      <c r="J515" s="7"/>
      <c r="K515" s="33" t="e">
        <f>IF(AND(E515&lt;&gt;"-",G515&lt;&gt;"-"),ACOS(SIN(IF(E515&lt;&gt;"-",VLOOKUP(E515,'i. iata codes and coordinates'!$C$3:$E$2960,2,FALSE),0))*SIN(IF(G515&lt;&gt;"-",VLOOKUP(G515,'i. iata codes and coordinates'!$C$3:$E$2960,2,FALSE),0))+COS(IF(E515&lt;&gt;"-",VLOOKUP(E515,'i. iata codes and coordinates'!$C$3:$E$2960,2,FALSE),0))*COS(IF(G515&lt;&gt;"-",VLOOKUP(G515,'i. iata codes and coordinates'!$C$3:$E$2960,2,FALSE),0))*COS(IF(G515&lt;&gt;"-",VLOOKUP(G515,'i. iata codes and coordinates'!$C$3:$E$2960,3,FALSE),0)-IF(E515&lt;&gt;"-",VLOOKUP(E515,'i. iata codes and coordinates'!$C$3:$E$2960,3,FALSE),0)))*3959,0)</f>
        <v>#N/A</v>
      </c>
      <c r="L515" s="7"/>
      <c r="M515" s="7"/>
    </row>
    <row r="516" spans="4:13" ht="15" thickBot="1">
      <c r="D516" s="9">
        <v>500</v>
      </c>
      <c r="E516" s="231"/>
      <c r="F516" s="233" t="str">
        <f>IFERROR(VLOOKUP(E516,'i. iata codes and coordinates'!$C$3:$J$2960,4,FALSE)," ")</f>
        <v xml:space="preserve"> </v>
      </c>
      <c r="G516" s="231"/>
      <c r="H516" s="233" t="str">
        <f>IFERROR(VLOOKUP(G516,'i. iata codes and coordinates'!$C$3:$J$2960,4,FALSE)," ")</f>
        <v xml:space="preserve"> </v>
      </c>
      <c r="I516" s="232" t="s">
        <v>369</v>
      </c>
      <c r="J516" s="7"/>
      <c r="K516" s="33" t="e">
        <f>IF(AND(E516&lt;&gt;"-",G516&lt;&gt;"-"),ACOS(SIN(IF(E516&lt;&gt;"-",VLOOKUP(E516,'i. iata codes and coordinates'!$C$3:$E$2960,2,FALSE),0))*SIN(IF(G516&lt;&gt;"-",VLOOKUP(G516,'i. iata codes and coordinates'!$C$3:$E$2960,2,FALSE),0))+COS(IF(E516&lt;&gt;"-",VLOOKUP(E516,'i. iata codes and coordinates'!$C$3:$E$2960,2,FALSE),0))*COS(IF(G516&lt;&gt;"-",VLOOKUP(G516,'i. iata codes and coordinates'!$C$3:$E$2960,2,FALSE),0))*COS(IF(G516&lt;&gt;"-",VLOOKUP(G516,'i. iata codes and coordinates'!$C$3:$E$2960,3,FALSE),0)-IF(E516&lt;&gt;"-",VLOOKUP(E516,'i. iata codes and coordinates'!$C$3:$E$2960,3,FALSE),0)))*3959,0)</f>
        <v>#N/A</v>
      </c>
      <c r="L516" s="7"/>
      <c r="M516" s="7"/>
    </row>
    <row r="517" spans="4:13">
      <c r="D517" s="9"/>
      <c r="E517" s="7"/>
      <c r="F517" s="7"/>
      <c r="G517" s="7"/>
      <c r="H517" s="7"/>
      <c r="I517" s="7"/>
      <c r="J517" s="7"/>
      <c r="K517" s="7"/>
      <c r="L517" s="7"/>
      <c r="M517" s="7"/>
    </row>
    <row r="518" spans="4:13">
      <c r="E518" s="13" t="s">
        <v>1129</v>
      </c>
      <c r="F518" s="7"/>
      <c r="G518" s="7"/>
      <c r="H518" s="7"/>
      <c r="I518" s="7"/>
      <c r="J518" s="7"/>
      <c r="K518" s="7"/>
      <c r="L518" s="7"/>
      <c r="M518" s="7"/>
    </row>
    <row r="519" spans="4:13">
      <c r="D519" s="9"/>
      <c r="E519" s="7"/>
      <c r="F519" s="7"/>
      <c r="G519" s="7"/>
      <c r="H519" s="7"/>
      <c r="I519" s="7"/>
      <c r="J519" s="7"/>
      <c r="K519" s="7"/>
      <c r="L519" s="7"/>
      <c r="M519" s="7"/>
    </row>
    <row r="520" spans="4:13">
      <c r="D520" s="9"/>
      <c r="E520" s="7"/>
      <c r="F520" s="7"/>
      <c r="G520" s="7"/>
      <c r="H520" s="7"/>
      <c r="I520" s="7"/>
      <c r="J520" s="7"/>
      <c r="K520" s="7"/>
      <c r="L520" s="7"/>
      <c r="M520" s="7"/>
    </row>
    <row r="521" spans="4:13">
      <c r="D521" s="9"/>
      <c r="E521" s="7"/>
      <c r="F521" s="7"/>
      <c r="G521" s="7"/>
      <c r="H521" s="7"/>
      <c r="I521" s="7"/>
      <c r="J521" s="7"/>
      <c r="K521" s="7"/>
      <c r="L521" s="7"/>
      <c r="M521" s="7"/>
    </row>
    <row r="522" spans="4:13">
      <c r="D522" s="9"/>
      <c r="E522" s="7"/>
      <c r="F522" s="7"/>
      <c r="G522" s="7"/>
      <c r="H522" s="7"/>
      <c r="I522" s="7"/>
      <c r="J522" s="7"/>
      <c r="K522" s="7"/>
      <c r="L522" s="7"/>
      <c r="M522" s="7"/>
    </row>
    <row r="523" spans="4:13">
      <c r="D523" s="9"/>
      <c r="E523" s="7"/>
      <c r="F523" s="7"/>
      <c r="G523" s="7"/>
      <c r="H523" s="7"/>
      <c r="I523" s="7"/>
      <c r="J523" s="7"/>
      <c r="K523" s="7"/>
      <c r="L523" s="7"/>
      <c r="M523" s="7"/>
    </row>
    <row r="524" spans="4:13">
      <c r="D524" s="9"/>
      <c r="E524" s="7"/>
      <c r="F524" s="7"/>
      <c r="G524" s="7"/>
      <c r="H524" s="7"/>
      <c r="I524" s="7"/>
      <c r="J524" s="7"/>
      <c r="K524" s="7"/>
      <c r="L524" s="7"/>
      <c r="M524" s="7"/>
    </row>
    <row r="525" spans="4:13">
      <c r="D525" s="9"/>
      <c r="E525" s="7"/>
      <c r="F525" s="7"/>
      <c r="G525" s="7"/>
      <c r="H525" s="7"/>
      <c r="I525" s="7"/>
      <c r="J525" s="7"/>
      <c r="K525" s="7"/>
      <c r="L525" s="7"/>
      <c r="M525" s="7"/>
    </row>
    <row r="526" spans="4:13">
      <c r="D526" s="9"/>
      <c r="E526" s="7"/>
      <c r="F526" s="7"/>
      <c r="G526" s="7"/>
      <c r="H526" s="7"/>
      <c r="I526" s="7"/>
      <c r="J526" s="7"/>
      <c r="K526" s="7"/>
      <c r="L526" s="7"/>
      <c r="M526" s="7"/>
    </row>
  </sheetData>
  <sheetProtection sheet="1" objects="1" scenarios="1" selectLockedCells="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04DD3D9-CBF1-4842-A07F-8762CA96134B}">
          <x14:formula1>
            <xm:f>'i. iata codes and coordinates'!$C$3:$C$2960</xm:f>
          </x14:formula1>
          <xm:sqref>E17:E516 G17:G516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8A65B-C1A8-4917-9583-9287D3706850}">
  <dimension ref="A1:J2960"/>
  <sheetViews>
    <sheetView showGridLines="0" topLeftCell="A1129" workbookViewId="0">
      <selection activeCell="H1152" sqref="H1152"/>
    </sheetView>
  </sheetViews>
  <sheetFormatPr defaultColWidth="0" defaultRowHeight="14.5"/>
  <cols>
    <col min="1" max="1" width="4" customWidth="1"/>
    <col min="2" max="2" width="52.453125" bestFit="1" customWidth="1"/>
    <col min="3" max="3" width="13.81640625" style="16" customWidth="1"/>
    <col min="4" max="5" width="12.7265625" style="16" hidden="1" customWidth="1"/>
    <col min="6" max="6" width="52.453125" style="16" customWidth="1"/>
    <col min="7" max="7" width="33.1796875" style="16" bestFit="1" customWidth="1"/>
    <col min="8" max="8" width="24.1796875" style="16" bestFit="1" customWidth="1"/>
    <col min="9" max="9" width="52.453125" hidden="1" customWidth="1"/>
    <col min="10" max="10" width="9.1796875" customWidth="1"/>
    <col min="11" max="16384" width="9.1796875" hidden="1"/>
  </cols>
  <sheetData>
    <row r="1" spans="2:9" ht="105" customHeight="1" thickBot="1"/>
    <row r="2" spans="2:9" s="20" customFormat="1" ht="15" thickBot="1">
      <c r="B2" s="223" t="s">
        <v>1130</v>
      </c>
      <c r="C2" s="224" t="s">
        <v>1131</v>
      </c>
      <c r="D2" s="224" t="s">
        <v>1132</v>
      </c>
      <c r="E2" s="224" t="s">
        <v>1133</v>
      </c>
      <c r="F2" s="224" t="s">
        <v>1134</v>
      </c>
      <c r="G2" s="224" t="s">
        <v>1134</v>
      </c>
      <c r="H2" s="225" t="s">
        <v>379</v>
      </c>
      <c r="I2" s="20" t="s">
        <v>1135</v>
      </c>
    </row>
    <row r="3" spans="2:9">
      <c r="B3" s="47" t="s">
        <v>1136</v>
      </c>
      <c r="C3" s="48" t="s">
        <v>1137</v>
      </c>
      <c r="D3" s="48">
        <v>0.19793488158659026</v>
      </c>
      <c r="E3" s="48">
        <v>-2.8331541896679067</v>
      </c>
      <c r="F3" s="48" t="s">
        <v>1136</v>
      </c>
      <c r="G3" s="48" t="s">
        <v>1138</v>
      </c>
      <c r="H3" s="48" t="s">
        <v>1139</v>
      </c>
      <c r="I3" s="26" t="s">
        <v>1136</v>
      </c>
    </row>
    <row r="4" spans="2:9">
      <c r="B4" s="26" t="s">
        <v>1140</v>
      </c>
      <c r="C4" s="27" t="s">
        <v>1141</v>
      </c>
      <c r="D4" s="27">
        <v>-0.30286000548601016</v>
      </c>
      <c r="E4" s="27">
        <v>-2.5396284987033004</v>
      </c>
      <c r="F4" s="27" t="s">
        <v>1140</v>
      </c>
      <c r="G4" s="27" t="s">
        <v>1140</v>
      </c>
      <c r="H4" s="27" t="s">
        <v>1142</v>
      </c>
      <c r="I4" s="26" t="s">
        <v>1140</v>
      </c>
    </row>
    <row r="5" spans="2:9">
      <c r="B5" s="26" t="s">
        <v>1143</v>
      </c>
      <c r="C5" s="27" t="s">
        <v>1144</v>
      </c>
      <c r="D5" s="27">
        <v>0.64266864135675517</v>
      </c>
      <c r="E5" s="27">
        <v>0.13629572432127482</v>
      </c>
      <c r="F5" s="27" t="s">
        <v>1143</v>
      </c>
      <c r="G5" s="27" t="s">
        <v>1143</v>
      </c>
      <c r="H5" s="27" t="s">
        <v>1145</v>
      </c>
      <c r="I5" s="26" t="s">
        <v>1143</v>
      </c>
    </row>
    <row r="6" spans="2:9">
      <c r="B6" s="26" t="s">
        <v>1146</v>
      </c>
      <c r="C6" s="27" t="s">
        <v>1147</v>
      </c>
      <c r="D6" s="27">
        <v>0.88702965033808179</v>
      </c>
      <c r="E6" s="27">
        <v>0.10797285632546898</v>
      </c>
      <c r="F6" s="27" t="s">
        <v>1146</v>
      </c>
      <c r="G6" s="27" t="s">
        <v>1148</v>
      </c>
      <c r="H6" s="27" t="s">
        <v>1149</v>
      </c>
      <c r="I6" s="26" t="s">
        <v>1146</v>
      </c>
    </row>
    <row r="7" spans="2:9">
      <c r="B7" s="26" t="s">
        <v>1150</v>
      </c>
      <c r="C7" s="27" t="s">
        <v>1151</v>
      </c>
      <c r="D7" s="27">
        <v>0.99645662209321695</v>
      </c>
      <c r="E7" s="27">
        <v>0.17190172204240237</v>
      </c>
      <c r="F7" s="27" t="s">
        <v>1150</v>
      </c>
      <c r="G7" s="27" t="s">
        <v>1150</v>
      </c>
      <c r="H7" s="27" t="s">
        <v>1152</v>
      </c>
      <c r="I7" s="26" t="s">
        <v>1150</v>
      </c>
    </row>
    <row r="8" spans="2:9">
      <c r="B8" s="26" t="s">
        <v>1153</v>
      </c>
      <c r="C8" s="27" t="s">
        <v>1154</v>
      </c>
      <c r="D8" s="27">
        <v>0.16458848195200609</v>
      </c>
      <c r="E8" s="27">
        <v>-1.1252264400812848</v>
      </c>
      <c r="F8" s="27" t="s">
        <v>1153</v>
      </c>
      <c r="G8" s="27" t="s">
        <v>1153</v>
      </c>
      <c r="H8" s="27" t="s">
        <v>1155</v>
      </c>
      <c r="I8" s="26" t="s">
        <v>1153</v>
      </c>
    </row>
    <row r="9" spans="2:9">
      <c r="B9" s="26" t="s">
        <v>1156</v>
      </c>
      <c r="C9" s="27" t="s">
        <v>1157</v>
      </c>
      <c r="D9" s="27">
        <v>0.9826203555577554</v>
      </c>
      <c r="E9" s="27">
        <v>0.18533652085972524</v>
      </c>
      <c r="F9" s="27" t="s">
        <v>1156</v>
      </c>
      <c r="G9" s="27" t="s">
        <v>1156</v>
      </c>
      <c r="H9" s="27" t="s">
        <v>1152</v>
      </c>
      <c r="I9" s="26" t="s">
        <v>1156</v>
      </c>
    </row>
    <row r="10" spans="2:9">
      <c r="B10" s="26" t="s">
        <v>1158</v>
      </c>
      <c r="C10" s="27" t="s">
        <v>1159</v>
      </c>
      <c r="D10" s="27">
        <v>0.93793996931658641</v>
      </c>
      <c r="E10" s="27">
        <v>1.594969174219377</v>
      </c>
      <c r="F10" s="27" t="s">
        <v>1158</v>
      </c>
      <c r="G10" s="27" t="s">
        <v>1158</v>
      </c>
      <c r="H10" s="27" t="s">
        <v>1160</v>
      </c>
      <c r="I10" s="26" t="s">
        <v>1158</v>
      </c>
    </row>
    <row r="11" spans="2:9">
      <c r="B11" s="26" t="s">
        <v>1161</v>
      </c>
      <c r="C11" s="27" t="s">
        <v>1162</v>
      </c>
      <c r="D11" s="27">
        <v>0.53007568323714627</v>
      </c>
      <c r="E11" s="27">
        <v>0.84174259600205326</v>
      </c>
      <c r="F11" s="27" t="s">
        <v>1161</v>
      </c>
      <c r="G11" s="27" t="s">
        <v>1161</v>
      </c>
      <c r="H11" s="27" t="s">
        <v>1163</v>
      </c>
      <c r="I11" s="26" t="s">
        <v>1161</v>
      </c>
    </row>
    <row r="12" spans="2:9">
      <c r="B12" s="26" t="s">
        <v>1164</v>
      </c>
      <c r="C12" s="27" t="s">
        <v>1165</v>
      </c>
      <c r="D12" s="27">
        <v>0.56568391135688578</v>
      </c>
      <c r="E12" s="27">
        <v>-1.7397773600697102</v>
      </c>
      <c r="F12" s="27" t="s">
        <v>1164</v>
      </c>
      <c r="G12" s="27" t="s">
        <v>1166</v>
      </c>
      <c r="H12" s="27" t="s">
        <v>488</v>
      </c>
      <c r="I12" s="26" t="s">
        <v>1164</v>
      </c>
    </row>
    <row r="13" spans="2:9">
      <c r="B13" s="26" t="s">
        <v>1167</v>
      </c>
      <c r="C13" s="27" t="s">
        <v>1168</v>
      </c>
      <c r="D13" s="27">
        <v>9.1828582382704207E-2</v>
      </c>
      <c r="E13" s="27">
        <v>-6.852668850332283E-2</v>
      </c>
      <c r="F13" s="27" t="s">
        <v>1167</v>
      </c>
      <c r="G13" s="27" t="s">
        <v>1169</v>
      </c>
      <c r="H13" s="27" t="s">
        <v>1170</v>
      </c>
      <c r="I13" s="26" t="s">
        <v>1167</v>
      </c>
    </row>
    <row r="14" spans="2:9">
      <c r="B14" s="26" t="s">
        <v>1171</v>
      </c>
      <c r="C14" s="27" t="s">
        <v>1172</v>
      </c>
      <c r="D14" s="27">
        <v>-0.1911275157274076</v>
      </c>
      <c r="E14" s="27">
        <v>2.4863785990987655</v>
      </c>
      <c r="F14" s="27" t="s">
        <v>1171</v>
      </c>
      <c r="G14" s="27" t="s">
        <v>1173</v>
      </c>
      <c r="H14" s="27" t="s">
        <v>1174</v>
      </c>
      <c r="I14" s="26" t="s">
        <v>1171</v>
      </c>
    </row>
    <row r="15" spans="2:9">
      <c r="B15" s="26" t="s">
        <v>1175</v>
      </c>
      <c r="C15" s="27" t="s">
        <v>1176</v>
      </c>
      <c r="D15" s="27">
        <v>0.61156684798723593</v>
      </c>
      <c r="E15" s="27">
        <v>-1.8606780824987645</v>
      </c>
      <c r="F15" s="27" t="s">
        <v>1175</v>
      </c>
      <c r="G15" s="27" t="s">
        <v>1177</v>
      </c>
      <c r="H15" s="27" t="s">
        <v>488</v>
      </c>
      <c r="I15" s="26" t="s">
        <v>1175</v>
      </c>
    </row>
    <row r="16" spans="2:9">
      <c r="B16" s="26" t="s">
        <v>1178</v>
      </c>
      <c r="C16" s="27" t="s">
        <v>1179</v>
      </c>
      <c r="D16" s="27">
        <v>0.39053486383918157</v>
      </c>
      <c r="E16" s="27">
        <v>0.55172824816501875</v>
      </c>
      <c r="F16" s="27" t="s">
        <v>1178</v>
      </c>
      <c r="G16" s="27" t="s">
        <v>1178</v>
      </c>
      <c r="H16" s="27" t="s">
        <v>1180</v>
      </c>
      <c r="I16" s="26" t="s">
        <v>1178</v>
      </c>
    </row>
    <row r="17" spans="2:9">
      <c r="B17" s="26" t="s">
        <v>1181</v>
      </c>
      <c r="C17" s="27" t="s">
        <v>1182</v>
      </c>
      <c r="D17" s="27">
        <v>0.35423378107399922</v>
      </c>
      <c r="E17" s="27">
        <v>0.72665562081054147</v>
      </c>
      <c r="F17" s="27" t="s">
        <v>1181</v>
      </c>
      <c r="G17" s="27" t="s">
        <v>1183</v>
      </c>
      <c r="H17" s="27" t="s">
        <v>1184</v>
      </c>
      <c r="I17" s="26" t="s">
        <v>1181</v>
      </c>
    </row>
    <row r="18" spans="2:9">
      <c r="B18" s="26" t="s">
        <v>1185</v>
      </c>
      <c r="C18" s="27" t="s">
        <v>1186</v>
      </c>
      <c r="D18" s="27">
        <v>0.1571981433480085</v>
      </c>
      <c r="E18" s="27">
        <v>0.12676622653880626</v>
      </c>
      <c r="F18" s="27" t="s">
        <v>1185</v>
      </c>
      <c r="G18" s="27" t="s">
        <v>1187</v>
      </c>
      <c r="H18" s="27" t="s">
        <v>1188</v>
      </c>
      <c r="I18" s="26" t="s">
        <v>1185</v>
      </c>
    </row>
    <row r="19" spans="2:9">
      <c r="B19" s="26" t="s">
        <v>1189</v>
      </c>
      <c r="C19" s="27" t="s">
        <v>1190</v>
      </c>
      <c r="D19" s="27">
        <v>-0.62950183976934859</v>
      </c>
      <c r="E19" s="27">
        <v>2.5649008321837181</v>
      </c>
      <c r="F19" s="27" t="s">
        <v>1189</v>
      </c>
      <c r="G19" s="27" t="s">
        <v>1189</v>
      </c>
      <c r="H19" s="27" t="s">
        <v>1174</v>
      </c>
      <c r="I19" s="26" t="s">
        <v>1189</v>
      </c>
    </row>
    <row r="20" spans="2:9">
      <c r="B20" s="26" t="s">
        <v>1191</v>
      </c>
      <c r="C20" s="27" t="s">
        <v>1192</v>
      </c>
      <c r="D20" s="27">
        <v>0.99836150181219852</v>
      </c>
      <c r="E20" s="27">
        <v>-3.8358495382254922E-2</v>
      </c>
      <c r="F20" s="27" t="s">
        <v>1191</v>
      </c>
      <c r="G20" s="27" t="s">
        <v>1193</v>
      </c>
      <c r="H20" s="27" t="s">
        <v>1194</v>
      </c>
      <c r="I20" s="26" t="s">
        <v>1191</v>
      </c>
    </row>
    <row r="21" spans="2:9">
      <c r="B21" s="26" t="s">
        <v>1195</v>
      </c>
      <c r="C21" s="27" t="s">
        <v>1196</v>
      </c>
      <c r="D21" s="27">
        <v>0.2924665532787849</v>
      </c>
      <c r="E21" s="27">
        <v>-1.741035703685017</v>
      </c>
      <c r="F21" s="27" t="s">
        <v>1195</v>
      </c>
      <c r="G21" s="27" t="s">
        <v>1197</v>
      </c>
      <c r="H21" s="27" t="s">
        <v>1198</v>
      </c>
      <c r="I21" s="26" t="s">
        <v>1195</v>
      </c>
    </row>
    <row r="22" spans="2:9">
      <c r="B22" s="26" t="s">
        <v>1199</v>
      </c>
      <c r="C22" s="27" t="s">
        <v>1200</v>
      </c>
      <c r="D22" s="27">
        <v>9.7829017213789518E-2</v>
      </c>
      <c r="E22" s="27">
        <v>-2.9109648485450626E-3</v>
      </c>
      <c r="F22" s="27" t="s">
        <v>1199</v>
      </c>
      <c r="G22" s="27" t="s">
        <v>1201</v>
      </c>
      <c r="H22" s="27" t="s">
        <v>1202</v>
      </c>
      <c r="I22" s="26" t="s">
        <v>1199</v>
      </c>
    </row>
    <row r="23" spans="2:9">
      <c r="B23" s="26" t="s">
        <v>1203</v>
      </c>
      <c r="C23" s="27" t="s">
        <v>1204</v>
      </c>
      <c r="D23" s="27">
        <v>0.50519426851603955</v>
      </c>
      <c r="E23" s="27">
        <v>-0.23745553214329035</v>
      </c>
      <c r="F23" s="27" t="s">
        <v>1203</v>
      </c>
      <c r="G23" s="27" t="s">
        <v>1205</v>
      </c>
      <c r="H23" s="27" t="s">
        <v>1206</v>
      </c>
      <c r="I23" s="26" t="s">
        <v>1203</v>
      </c>
    </row>
    <row r="24" spans="2:9">
      <c r="B24" s="26" t="s">
        <v>1207</v>
      </c>
      <c r="C24" s="27" t="s">
        <v>1208</v>
      </c>
      <c r="D24" s="27">
        <v>0.82876960596305171</v>
      </c>
      <c r="E24" s="27">
        <v>0.16686691613310911</v>
      </c>
      <c r="F24" s="27" t="s">
        <v>1207</v>
      </c>
      <c r="G24" s="27" t="s">
        <v>1209</v>
      </c>
      <c r="H24" s="27" t="s">
        <v>1210</v>
      </c>
      <c r="I24" s="26" t="s">
        <v>1207</v>
      </c>
    </row>
    <row r="25" spans="2:9">
      <c r="B25" s="26" t="s">
        <v>1211</v>
      </c>
      <c r="C25" s="27" t="s">
        <v>1212</v>
      </c>
      <c r="D25" s="27">
        <v>0.72000244521646506</v>
      </c>
      <c r="E25" s="27">
        <v>-1.2227812265650002</v>
      </c>
      <c r="F25" s="27" t="s">
        <v>1211</v>
      </c>
      <c r="G25" s="27" t="s">
        <v>1213</v>
      </c>
      <c r="H25" s="27" t="s">
        <v>488</v>
      </c>
      <c r="I25" s="26" t="s">
        <v>1211</v>
      </c>
    </row>
    <row r="26" spans="2:9">
      <c r="B26" s="26" t="s">
        <v>1214</v>
      </c>
      <c r="C26" s="27" t="s">
        <v>1215</v>
      </c>
      <c r="D26" s="27">
        <v>0.55172125736686739</v>
      </c>
      <c r="E26" s="27">
        <v>-1.6969923455772846</v>
      </c>
      <c r="F26" s="27" t="s">
        <v>1214</v>
      </c>
      <c r="G26" s="27" t="s">
        <v>1216</v>
      </c>
      <c r="H26" s="27" t="s">
        <v>488</v>
      </c>
      <c r="I26" s="26" t="s">
        <v>1214</v>
      </c>
    </row>
    <row r="27" spans="2:9">
      <c r="B27" s="26" t="s">
        <v>1217</v>
      </c>
      <c r="C27" s="27" t="s">
        <v>1218</v>
      </c>
      <c r="D27" s="27">
        <v>0.68866502864989831</v>
      </c>
      <c r="E27" s="27">
        <v>-1.3016177190893865</v>
      </c>
      <c r="F27" s="27" t="s">
        <v>1217</v>
      </c>
      <c r="G27" s="27" t="s">
        <v>1219</v>
      </c>
      <c r="H27" s="27" t="s">
        <v>488</v>
      </c>
      <c r="I27" s="26" t="s">
        <v>1217</v>
      </c>
    </row>
    <row r="28" spans="2:9">
      <c r="B28" s="26" t="s">
        <v>1220</v>
      </c>
      <c r="C28" s="27" t="s">
        <v>1221</v>
      </c>
      <c r="D28" s="27">
        <v>0.64546116549750931</v>
      </c>
      <c r="E28" s="27">
        <v>0.61575912959604062</v>
      </c>
      <c r="F28" s="27" t="s">
        <v>1220</v>
      </c>
      <c r="G28" s="27" t="s">
        <v>1220</v>
      </c>
      <c r="H28" s="27" t="s">
        <v>1222</v>
      </c>
      <c r="I28" s="26" t="s">
        <v>1220</v>
      </c>
    </row>
    <row r="29" spans="2:9">
      <c r="B29" s="26" t="s">
        <v>1223</v>
      </c>
      <c r="C29" s="27" t="s">
        <v>1221</v>
      </c>
      <c r="D29" s="27">
        <v>0.64546116549750931</v>
      </c>
      <c r="E29" s="27">
        <v>0.61575912959604062</v>
      </c>
      <c r="F29" s="27" t="s">
        <v>1223</v>
      </c>
      <c r="G29" s="27" t="s">
        <v>1220</v>
      </c>
      <c r="H29" s="27" t="s">
        <v>1222</v>
      </c>
      <c r="I29" s="26" t="s">
        <v>1223</v>
      </c>
    </row>
    <row r="30" spans="2:9">
      <c r="B30" s="26" t="s">
        <v>1224</v>
      </c>
      <c r="C30" s="27" t="s">
        <v>1225</v>
      </c>
      <c r="D30" s="27">
        <v>0.66832846477565122</v>
      </c>
      <c r="E30" s="27">
        <v>0.47397905777337479</v>
      </c>
      <c r="F30" s="27" t="s">
        <v>1224</v>
      </c>
      <c r="G30" s="27" t="s">
        <v>1226</v>
      </c>
      <c r="H30" s="27" t="s">
        <v>1222</v>
      </c>
      <c r="I30" s="26" t="s">
        <v>1224</v>
      </c>
    </row>
    <row r="31" spans="2:9">
      <c r="B31" s="26" t="s">
        <v>1227</v>
      </c>
      <c r="C31" s="27" t="s">
        <v>1228</v>
      </c>
      <c r="D31" s="27">
        <v>0.15669374063757477</v>
      </c>
      <c r="E31" s="27">
        <v>0.67717555249673178</v>
      </c>
      <c r="F31" s="27" t="s">
        <v>1227</v>
      </c>
      <c r="G31" s="27" t="s">
        <v>1229</v>
      </c>
      <c r="H31" s="27" t="s">
        <v>1230</v>
      </c>
      <c r="I31" s="26" t="s">
        <v>1227</v>
      </c>
    </row>
    <row r="32" spans="2:9">
      <c r="B32" s="26" t="s">
        <v>1231</v>
      </c>
      <c r="C32" s="27" t="s">
        <v>1232</v>
      </c>
      <c r="D32" s="27">
        <v>1.0228117840431354</v>
      </c>
      <c r="E32" s="27">
        <v>2.1887999019789</v>
      </c>
      <c r="F32" s="27" t="s">
        <v>1231</v>
      </c>
      <c r="G32" s="27" t="s">
        <v>1233</v>
      </c>
      <c r="H32" s="27" t="s">
        <v>1160</v>
      </c>
      <c r="I32" s="26" t="s">
        <v>1231</v>
      </c>
    </row>
    <row r="33" spans="2:9">
      <c r="B33" s="26" t="s">
        <v>1234</v>
      </c>
      <c r="C33" s="27" t="s">
        <v>1235</v>
      </c>
      <c r="D33" s="27">
        <v>0.5580288878296924</v>
      </c>
      <c r="E33" s="27">
        <v>0.62817192369998953</v>
      </c>
      <c r="F33" s="27" t="s">
        <v>1234</v>
      </c>
      <c r="G33" s="27" t="s">
        <v>1236</v>
      </c>
      <c r="H33" s="27" t="s">
        <v>1237</v>
      </c>
      <c r="I33" s="26" t="s">
        <v>1234</v>
      </c>
    </row>
    <row r="34" spans="2:9">
      <c r="B34" s="26" t="s">
        <v>1238</v>
      </c>
      <c r="C34" s="27" t="s">
        <v>1239</v>
      </c>
      <c r="D34" s="27">
        <v>0.90544188058753672</v>
      </c>
      <c r="E34" s="27">
        <v>-3.0830542423011824</v>
      </c>
      <c r="F34" s="27" t="s">
        <v>1238</v>
      </c>
      <c r="G34" s="27" t="s">
        <v>1240</v>
      </c>
      <c r="H34" s="27" t="s">
        <v>488</v>
      </c>
      <c r="I34" s="26" t="s">
        <v>1238</v>
      </c>
    </row>
    <row r="35" spans="2:9">
      <c r="B35" s="26" t="s">
        <v>1241</v>
      </c>
      <c r="C35" s="27" t="s">
        <v>1242</v>
      </c>
      <c r="D35" s="27">
        <v>-0.60990530178313607</v>
      </c>
      <c r="E35" s="27">
        <v>2.4178221683458094</v>
      </c>
      <c r="F35" s="27" t="s">
        <v>1241</v>
      </c>
      <c r="G35" s="27" t="s">
        <v>1243</v>
      </c>
      <c r="H35" s="27" t="s">
        <v>1174</v>
      </c>
      <c r="I35" s="26" t="s">
        <v>1241</v>
      </c>
    </row>
    <row r="36" spans="2:9">
      <c r="B36" s="26" t="s">
        <v>1244</v>
      </c>
      <c r="C36" s="27" t="s">
        <v>1245</v>
      </c>
      <c r="D36" s="27">
        <v>0.59870046784457942</v>
      </c>
      <c r="E36" s="27">
        <v>-1.6933120558706061</v>
      </c>
      <c r="F36" s="27" t="s">
        <v>1244</v>
      </c>
      <c r="G36" s="27" t="s">
        <v>1246</v>
      </c>
      <c r="H36" s="27" t="s">
        <v>488</v>
      </c>
      <c r="I36" s="26" t="s">
        <v>1244</v>
      </c>
    </row>
    <row r="37" spans="2:9">
      <c r="B37" s="26" t="s">
        <v>1247</v>
      </c>
      <c r="C37" s="27" t="s">
        <v>1248</v>
      </c>
      <c r="D37" s="27">
        <v>1.0079276430267916</v>
      </c>
      <c r="E37" s="27">
        <v>-2.6615224471322736</v>
      </c>
      <c r="F37" s="27" t="s">
        <v>1247</v>
      </c>
      <c r="G37" s="27" t="s">
        <v>1247</v>
      </c>
      <c r="H37" s="27" t="s">
        <v>488</v>
      </c>
      <c r="I37" s="26" t="s">
        <v>1247</v>
      </c>
    </row>
    <row r="38" spans="2:9">
      <c r="B38" s="26" t="s">
        <v>1249</v>
      </c>
      <c r="C38" s="27" t="s">
        <v>1250</v>
      </c>
      <c r="D38" s="27">
        <v>0.67737622168384848</v>
      </c>
      <c r="E38" s="27">
        <v>-1.3415821796709135</v>
      </c>
      <c r="F38" s="27" t="s">
        <v>1249</v>
      </c>
      <c r="G38" s="27" t="s">
        <v>1251</v>
      </c>
      <c r="H38" s="27" t="s">
        <v>488</v>
      </c>
      <c r="I38" s="26" t="s">
        <v>1249</v>
      </c>
    </row>
    <row r="39" spans="2:9">
      <c r="B39" s="26" t="s">
        <v>1252</v>
      </c>
      <c r="C39" s="27" t="s">
        <v>1253</v>
      </c>
      <c r="D39" s="27">
        <v>0.98389268076785141</v>
      </c>
      <c r="E39" s="27">
        <v>-5.0063720873912872E-2</v>
      </c>
      <c r="F39" s="27" t="s">
        <v>1252</v>
      </c>
      <c r="G39" s="27" t="s">
        <v>1252</v>
      </c>
      <c r="H39" s="27" t="s">
        <v>1194</v>
      </c>
      <c r="I39" s="26" t="s">
        <v>1252</v>
      </c>
    </row>
    <row r="40" spans="2:9">
      <c r="B40" s="26" t="s">
        <v>1254</v>
      </c>
      <c r="C40" s="27" t="s">
        <v>1255</v>
      </c>
      <c r="D40" s="27">
        <v>0.21962525175397291</v>
      </c>
      <c r="E40" s="27">
        <v>-1.4261294757556846</v>
      </c>
      <c r="F40" s="27" t="s">
        <v>1254</v>
      </c>
      <c r="G40" s="27" t="s">
        <v>1256</v>
      </c>
      <c r="H40" s="27" t="s">
        <v>1257</v>
      </c>
      <c r="I40" s="26" t="s">
        <v>1254</v>
      </c>
    </row>
    <row r="41" spans="2:9">
      <c r="B41" s="26" t="s">
        <v>1258</v>
      </c>
      <c r="C41" s="27" t="s">
        <v>1259</v>
      </c>
      <c r="D41" s="27">
        <v>0.24167574365419936</v>
      </c>
      <c r="E41" s="27">
        <v>0.36380165334251541</v>
      </c>
      <c r="F41" s="27" t="s">
        <v>1258</v>
      </c>
      <c r="G41" s="27" t="s">
        <v>1258</v>
      </c>
      <c r="H41" s="27" t="s">
        <v>1260</v>
      </c>
      <c r="I41" s="26" t="s">
        <v>1258</v>
      </c>
    </row>
    <row r="42" spans="2:9">
      <c r="B42" s="26" t="s">
        <v>1261</v>
      </c>
      <c r="C42" s="27" t="s">
        <v>1262</v>
      </c>
      <c r="D42" s="27">
        <v>-0.60317182685526394</v>
      </c>
      <c r="E42" s="27">
        <v>-1.0195445545280666</v>
      </c>
      <c r="F42" s="27" t="s">
        <v>1261</v>
      </c>
      <c r="G42" s="27" t="s">
        <v>1263</v>
      </c>
      <c r="H42" s="27" t="s">
        <v>1264</v>
      </c>
      <c r="I42" s="26" t="s">
        <v>1261</v>
      </c>
    </row>
    <row r="43" spans="2:9">
      <c r="B43" s="26" t="s">
        <v>1265</v>
      </c>
      <c r="C43" s="27" t="s">
        <v>1266</v>
      </c>
      <c r="D43" s="27">
        <v>0.75834384225269091</v>
      </c>
      <c r="E43" s="27">
        <v>0.69737423120473219</v>
      </c>
      <c r="F43" s="27" t="s">
        <v>1265</v>
      </c>
      <c r="G43" s="27" t="s">
        <v>1265</v>
      </c>
      <c r="H43" s="27" t="s">
        <v>1160</v>
      </c>
      <c r="I43" s="26" t="s">
        <v>1265</v>
      </c>
    </row>
    <row r="44" spans="2:9">
      <c r="B44" s="26" t="s">
        <v>1267</v>
      </c>
      <c r="C44" s="27" t="s">
        <v>1268</v>
      </c>
      <c r="D44" s="27">
        <v>1.0919216132790244</v>
      </c>
      <c r="E44" s="27">
        <v>0.10680891344867144</v>
      </c>
      <c r="F44" s="27" t="s">
        <v>1267</v>
      </c>
      <c r="G44" s="27" t="s">
        <v>1269</v>
      </c>
      <c r="H44" s="27" t="s">
        <v>1270</v>
      </c>
      <c r="I44" s="26" t="s">
        <v>1267</v>
      </c>
    </row>
    <row r="45" spans="2:9">
      <c r="B45" s="26" t="s">
        <v>1271</v>
      </c>
      <c r="C45" s="27" t="s">
        <v>1272</v>
      </c>
      <c r="D45" s="27">
        <v>0.54676627971120606</v>
      </c>
      <c r="E45" s="27">
        <v>-1.6152986807166072</v>
      </c>
      <c r="F45" s="27" t="s">
        <v>1271</v>
      </c>
      <c r="G45" s="27" t="s">
        <v>1273</v>
      </c>
      <c r="H45" s="27" t="s">
        <v>488</v>
      </c>
      <c r="I45" s="26" t="s">
        <v>1271</v>
      </c>
    </row>
    <row r="46" spans="2:9">
      <c r="B46" s="26" t="s">
        <v>1274</v>
      </c>
      <c r="C46" s="27" t="s">
        <v>1275</v>
      </c>
      <c r="D46" s="27">
        <v>1.1459832507754171</v>
      </c>
      <c r="E46" s="27">
        <v>-0.31542812846036689</v>
      </c>
      <c r="F46" s="27" t="s">
        <v>1274</v>
      </c>
      <c r="G46" s="27" t="s">
        <v>1274</v>
      </c>
      <c r="H46" s="27" t="s">
        <v>1276</v>
      </c>
      <c r="I46" s="26" t="s">
        <v>1274</v>
      </c>
    </row>
    <row r="47" spans="2:9">
      <c r="B47" s="26" t="s">
        <v>1277</v>
      </c>
      <c r="C47" s="27" t="s">
        <v>1278</v>
      </c>
      <c r="D47" s="27">
        <v>-0.60367970021430184</v>
      </c>
      <c r="E47" s="27">
        <v>-1.1938732762050277</v>
      </c>
      <c r="F47" s="27" t="s">
        <v>1277</v>
      </c>
      <c r="G47" s="27" t="s">
        <v>1277</v>
      </c>
      <c r="H47" s="27" t="s">
        <v>1264</v>
      </c>
      <c r="I47" s="26" t="s">
        <v>1277</v>
      </c>
    </row>
    <row r="48" spans="2:9">
      <c r="B48" s="26" t="s">
        <v>1279</v>
      </c>
      <c r="C48" s="27" t="s">
        <v>1280</v>
      </c>
      <c r="D48" s="27">
        <v>-0.17220097812523627</v>
      </c>
      <c r="E48" s="27">
        <v>-0.97921696884136566</v>
      </c>
      <c r="F48" s="27" t="s">
        <v>1279</v>
      </c>
      <c r="G48" s="27" t="s">
        <v>1279</v>
      </c>
      <c r="H48" s="27" t="s">
        <v>1281</v>
      </c>
      <c r="I48" s="26" t="s">
        <v>1279</v>
      </c>
    </row>
    <row r="49" spans="2:9">
      <c r="B49" s="26" t="s">
        <v>1282</v>
      </c>
      <c r="C49" s="27" t="s">
        <v>1283</v>
      </c>
      <c r="D49" s="27">
        <v>0.67590316070593237</v>
      </c>
      <c r="E49" s="27">
        <v>0.53408996581702628</v>
      </c>
      <c r="F49" s="27" t="s">
        <v>1282</v>
      </c>
      <c r="G49" s="27" t="s">
        <v>1282</v>
      </c>
      <c r="H49" s="27" t="s">
        <v>1222</v>
      </c>
      <c r="I49" s="26" t="s">
        <v>1282</v>
      </c>
    </row>
    <row r="50" spans="2:9">
      <c r="B50" s="26" t="s">
        <v>1284</v>
      </c>
      <c r="C50" s="27" t="s">
        <v>1285</v>
      </c>
      <c r="D50" s="27">
        <v>0.5292711089831198</v>
      </c>
      <c r="E50" s="27">
        <v>-0.16428905942169714</v>
      </c>
      <c r="F50" s="27" t="s">
        <v>1284</v>
      </c>
      <c r="G50" s="27" t="s">
        <v>1286</v>
      </c>
      <c r="H50" s="27" t="s">
        <v>1287</v>
      </c>
      <c r="I50" s="26" t="s">
        <v>1284</v>
      </c>
    </row>
    <row r="51" spans="2:9">
      <c r="B51" s="26" t="s">
        <v>1288</v>
      </c>
      <c r="C51" s="27" t="s">
        <v>1289</v>
      </c>
      <c r="D51" s="27">
        <v>0.84518054229363027</v>
      </c>
      <c r="E51" s="27">
        <v>0.19079358188162351</v>
      </c>
      <c r="F51" s="27" t="s">
        <v>1288</v>
      </c>
      <c r="G51" s="27" t="s">
        <v>1288</v>
      </c>
      <c r="H51" s="27" t="s">
        <v>1149</v>
      </c>
      <c r="I51" s="26" t="s">
        <v>1288</v>
      </c>
    </row>
    <row r="52" spans="2:9">
      <c r="B52" s="26" t="s">
        <v>1290</v>
      </c>
      <c r="C52" s="27" t="s">
        <v>1291</v>
      </c>
      <c r="D52" s="27">
        <v>0.77099399058861418</v>
      </c>
      <c r="E52" s="27">
        <v>1.0307147062555672E-2</v>
      </c>
      <c r="F52" s="27" t="s">
        <v>1290</v>
      </c>
      <c r="G52" s="27" t="s">
        <v>1292</v>
      </c>
      <c r="H52" s="27" t="s">
        <v>1293</v>
      </c>
      <c r="I52" s="26" t="s">
        <v>1290</v>
      </c>
    </row>
    <row r="53" spans="2:9">
      <c r="B53" s="26" t="s">
        <v>1294</v>
      </c>
      <c r="C53" s="27" t="s">
        <v>1295</v>
      </c>
      <c r="D53" s="27">
        <v>0.98255231179121383</v>
      </c>
      <c r="E53" s="27">
        <v>0.22422419883371988</v>
      </c>
      <c r="F53" s="27" t="s">
        <v>1294</v>
      </c>
      <c r="G53" s="27" t="s">
        <v>1294</v>
      </c>
      <c r="H53" s="27" t="s">
        <v>1296</v>
      </c>
      <c r="I53" s="26" t="s">
        <v>1294</v>
      </c>
    </row>
    <row r="54" spans="2:9">
      <c r="B54" s="26" t="s">
        <v>1297</v>
      </c>
      <c r="C54" s="27" t="s">
        <v>1298</v>
      </c>
      <c r="D54" s="27">
        <v>0.64009775879844777</v>
      </c>
      <c r="E54" s="27">
        <v>-7.8524286781643429E-2</v>
      </c>
      <c r="F54" s="27" t="s">
        <v>1297</v>
      </c>
      <c r="G54" s="27" t="s">
        <v>1297</v>
      </c>
      <c r="H54" s="27" t="s">
        <v>1299</v>
      </c>
      <c r="I54" s="26" t="s">
        <v>1297</v>
      </c>
    </row>
    <row r="55" spans="2:9">
      <c r="B55" s="26" t="s">
        <v>1300</v>
      </c>
      <c r="C55" s="27" t="s">
        <v>1301</v>
      </c>
      <c r="D55" s="27">
        <v>0.67373201530818794</v>
      </c>
      <c r="E55" s="27">
        <v>0.37264874099716705</v>
      </c>
      <c r="F55" s="27" t="s">
        <v>1300</v>
      </c>
      <c r="G55" s="27" t="s">
        <v>1300</v>
      </c>
      <c r="H55" s="27" t="s">
        <v>1302</v>
      </c>
      <c r="I55" s="26" t="s">
        <v>1300</v>
      </c>
    </row>
    <row r="56" spans="2:9">
      <c r="B56" s="26" t="s">
        <v>1303</v>
      </c>
      <c r="C56" s="27" t="s">
        <v>1304</v>
      </c>
      <c r="D56" s="27">
        <v>0.47395811866952459</v>
      </c>
      <c r="E56" s="27">
        <v>1.3606743815263331</v>
      </c>
      <c r="F56" s="27" t="s">
        <v>1303</v>
      </c>
      <c r="G56" s="27" t="s">
        <v>1303</v>
      </c>
      <c r="H56" s="27" t="s">
        <v>1305</v>
      </c>
      <c r="I56" s="26" t="s">
        <v>1303</v>
      </c>
    </row>
    <row r="57" spans="2:9">
      <c r="B57" s="26" t="s">
        <v>1306</v>
      </c>
      <c r="C57" s="27" t="s">
        <v>1307</v>
      </c>
      <c r="D57" s="27">
        <v>0.58241462169370894</v>
      </c>
      <c r="E57" s="27">
        <v>-1.4305504022078375</v>
      </c>
      <c r="F57" s="27" t="s">
        <v>1306</v>
      </c>
      <c r="G57" s="27" t="s">
        <v>1308</v>
      </c>
      <c r="H57" s="27" t="s">
        <v>488</v>
      </c>
      <c r="I57" s="26" t="s">
        <v>1306</v>
      </c>
    </row>
    <row r="58" spans="2:9">
      <c r="B58" s="26" t="s">
        <v>1309</v>
      </c>
      <c r="C58" s="27" t="s">
        <v>1310</v>
      </c>
      <c r="D58" s="27">
        <v>0.37883420357419867</v>
      </c>
      <c r="E58" s="27">
        <v>-1.7857860015089679</v>
      </c>
      <c r="F58" s="27" t="s">
        <v>1309</v>
      </c>
      <c r="G58" s="27" t="s">
        <v>1311</v>
      </c>
      <c r="H58" s="27" t="s">
        <v>1198</v>
      </c>
      <c r="I58" s="26" t="s">
        <v>1309</v>
      </c>
    </row>
    <row r="59" spans="2:9">
      <c r="B59" s="26" t="s">
        <v>1312</v>
      </c>
      <c r="C59" s="27" t="s">
        <v>1313</v>
      </c>
      <c r="D59" s="27">
        <v>0.16673785268878191</v>
      </c>
      <c r="E59" s="27">
        <v>-1.2084287856994911</v>
      </c>
      <c r="F59" s="27" t="s">
        <v>1312</v>
      </c>
      <c r="G59" s="27" t="s">
        <v>1314</v>
      </c>
      <c r="H59" s="27" t="s">
        <v>1155</v>
      </c>
      <c r="I59" s="26" t="s">
        <v>1312</v>
      </c>
    </row>
    <row r="60" spans="2:9">
      <c r="B60" s="26" t="s">
        <v>1315</v>
      </c>
      <c r="C60" s="27" t="s">
        <v>1316</v>
      </c>
      <c r="D60" s="27">
        <v>0.18890920139590983</v>
      </c>
      <c r="E60" s="27">
        <v>1.2597088845953521</v>
      </c>
      <c r="F60" s="27" t="s">
        <v>1315</v>
      </c>
      <c r="G60" s="27" t="s">
        <v>1317</v>
      </c>
      <c r="H60" s="27" t="s">
        <v>1305</v>
      </c>
      <c r="I60" s="26" t="s">
        <v>1315</v>
      </c>
    </row>
    <row r="61" spans="2:9">
      <c r="B61" s="26" t="s">
        <v>1318</v>
      </c>
      <c r="C61" s="27" t="s">
        <v>1319</v>
      </c>
      <c r="D61" s="27">
        <v>-0.51106380897954662</v>
      </c>
      <c r="E61" s="27">
        <v>0.32836450003445483</v>
      </c>
      <c r="F61" s="27" t="s">
        <v>1318</v>
      </c>
      <c r="G61" s="27" t="s">
        <v>1318</v>
      </c>
      <c r="H61" s="27" t="s">
        <v>1320</v>
      </c>
      <c r="I61" s="26" t="s">
        <v>1318</v>
      </c>
    </row>
    <row r="62" spans="2:9">
      <c r="B62" s="26" t="s">
        <v>1321</v>
      </c>
      <c r="C62" s="27" t="s">
        <v>1322</v>
      </c>
      <c r="D62" s="27">
        <v>0.31835504236636275</v>
      </c>
      <c r="E62" s="27">
        <v>0.74449813432354195</v>
      </c>
      <c r="F62" s="27" t="s">
        <v>1321</v>
      </c>
      <c r="G62" s="27" t="s">
        <v>1321</v>
      </c>
      <c r="H62" s="27" t="s">
        <v>1184</v>
      </c>
      <c r="I62" s="26" t="s">
        <v>1321</v>
      </c>
    </row>
    <row r="63" spans="2:9">
      <c r="B63" s="26" t="s">
        <v>1323</v>
      </c>
      <c r="C63" s="27" t="s">
        <v>1324</v>
      </c>
      <c r="D63" s="27">
        <v>0.70916390954634201</v>
      </c>
      <c r="E63" s="27">
        <v>0.1447012340255798</v>
      </c>
      <c r="F63" s="27" t="s">
        <v>1323</v>
      </c>
      <c r="G63" s="27" t="s">
        <v>1323</v>
      </c>
      <c r="H63" s="27" t="s">
        <v>1325</v>
      </c>
      <c r="I63" s="26" t="s">
        <v>1323</v>
      </c>
    </row>
    <row r="64" spans="2:9">
      <c r="B64" s="26" t="s">
        <v>1326</v>
      </c>
      <c r="C64" s="27" t="s">
        <v>1327</v>
      </c>
      <c r="D64" s="27">
        <v>0.61395623611725614</v>
      </c>
      <c r="E64" s="27">
        <v>-6.7012265304692412E-2</v>
      </c>
      <c r="F64" s="27" t="s">
        <v>1326</v>
      </c>
      <c r="G64" s="27" t="s">
        <v>1328</v>
      </c>
      <c r="H64" s="27" t="s">
        <v>1287</v>
      </c>
      <c r="I64" s="26" t="s">
        <v>1326</v>
      </c>
    </row>
    <row r="65" spans="2:9">
      <c r="B65" s="26" t="s">
        <v>1329</v>
      </c>
      <c r="C65" s="27" t="s">
        <v>1330</v>
      </c>
      <c r="D65" s="27">
        <v>0.78808887932760618</v>
      </c>
      <c r="E65" s="27">
        <v>-1.5552774408625802</v>
      </c>
      <c r="F65" s="27" t="s">
        <v>1329</v>
      </c>
      <c r="G65" s="27" t="s">
        <v>1329</v>
      </c>
      <c r="H65" s="27" t="s">
        <v>1331</v>
      </c>
      <c r="I65" s="26" t="s">
        <v>1329</v>
      </c>
    </row>
    <row r="66" spans="2:9">
      <c r="B66" s="26" t="s">
        <v>1332</v>
      </c>
      <c r="C66" s="27" t="s">
        <v>1333</v>
      </c>
      <c r="D66" s="27">
        <v>1.2328656855462783</v>
      </c>
      <c r="E66" s="27">
        <v>-2.7924394515040838</v>
      </c>
      <c r="F66" s="27" t="s">
        <v>1332</v>
      </c>
      <c r="G66" s="27" t="s">
        <v>1334</v>
      </c>
      <c r="H66" s="27" t="s">
        <v>488</v>
      </c>
      <c r="I66" s="26" t="s">
        <v>1332</v>
      </c>
    </row>
    <row r="67" spans="2:9">
      <c r="B67" s="26" t="s">
        <v>1335</v>
      </c>
      <c r="C67" s="27" t="s">
        <v>1336</v>
      </c>
      <c r="D67" s="27">
        <v>-0.32866120946940408</v>
      </c>
      <c r="E67" s="27">
        <v>-2.7884079582491879</v>
      </c>
      <c r="F67" s="27" t="s">
        <v>1335</v>
      </c>
      <c r="G67" s="27" t="s">
        <v>1335</v>
      </c>
      <c r="H67" s="27" t="s">
        <v>1337</v>
      </c>
      <c r="I67" s="26" t="s">
        <v>1335</v>
      </c>
    </row>
    <row r="68" spans="2:9">
      <c r="B68" s="26" t="s">
        <v>1338</v>
      </c>
      <c r="C68" s="27" t="s">
        <v>1339</v>
      </c>
      <c r="D68" s="27">
        <v>0.73170484107986278</v>
      </c>
      <c r="E68" s="27">
        <v>0.15363994374982387</v>
      </c>
      <c r="F68" s="27" t="s">
        <v>1338</v>
      </c>
      <c r="G68" s="27" t="s">
        <v>1340</v>
      </c>
      <c r="H68" s="27" t="s">
        <v>1341</v>
      </c>
      <c r="I68" s="26" t="s">
        <v>1338</v>
      </c>
    </row>
    <row r="69" spans="2:9">
      <c r="B69" s="26" t="s">
        <v>1342</v>
      </c>
      <c r="C69" s="27" t="s">
        <v>1343</v>
      </c>
      <c r="D69" s="27">
        <v>0.41609694924663615</v>
      </c>
      <c r="E69" s="27">
        <v>1.6165186748119602</v>
      </c>
      <c r="F69" s="27" t="s">
        <v>1342</v>
      </c>
      <c r="G69" s="27" t="s">
        <v>1344</v>
      </c>
      <c r="H69" s="27" t="s">
        <v>1305</v>
      </c>
      <c r="I69" s="26" t="s">
        <v>1342</v>
      </c>
    </row>
    <row r="70" spans="2:9">
      <c r="B70" s="26" t="s">
        <v>1345</v>
      </c>
      <c r="C70" s="27" t="s">
        <v>1346</v>
      </c>
      <c r="D70" s="27">
        <v>-0.21173810122093675</v>
      </c>
      <c r="E70" s="27">
        <v>0.77545505173060558</v>
      </c>
      <c r="F70" s="27" t="s">
        <v>1345</v>
      </c>
      <c r="G70" s="27" t="s">
        <v>1347</v>
      </c>
      <c r="H70" s="27" t="s">
        <v>1348</v>
      </c>
      <c r="I70" s="26" t="s">
        <v>1345</v>
      </c>
    </row>
    <row r="71" spans="2:9">
      <c r="B71" s="26" t="s">
        <v>1349</v>
      </c>
      <c r="C71" s="27" t="s">
        <v>1350</v>
      </c>
      <c r="D71" s="27">
        <v>0.51984631770651102</v>
      </c>
      <c r="E71" s="27">
        <v>-0.69987703004972612</v>
      </c>
      <c r="F71" s="27" t="s">
        <v>1349</v>
      </c>
      <c r="G71" s="27" t="s">
        <v>1351</v>
      </c>
      <c r="H71" s="27" t="s">
        <v>1184</v>
      </c>
      <c r="I71" s="26" t="s">
        <v>1349</v>
      </c>
    </row>
    <row r="72" spans="2:9">
      <c r="B72" s="26" t="s">
        <v>1352</v>
      </c>
      <c r="C72" s="27" t="s">
        <v>1353</v>
      </c>
      <c r="D72" s="27">
        <v>1.1447667187894688</v>
      </c>
      <c r="E72" s="27">
        <v>0.33653264812432371</v>
      </c>
      <c r="F72" s="27" t="s">
        <v>1352</v>
      </c>
      <c r="G72" s="27" t="s">
        <v>1352</v>
      </c>
      <c r="H72" s="27" t="s">
        <v>1296</v>
      </c>
      <c r="I72" s="26" t="s">
        <v>1352</v>
      </c>
    </row>
    <row r="73" spans="2:9">
      <c r="B73" s="26" t="s">
        <v>1354</v>
      </c>
      <c r="C73" s="27" t="s">
        <v>1355</v>
      </c>
      <c r="D73" s="27">
        <v>-0.19170696863444803</v>
      </c>
      <c r="E73" s="27">
        <v>-0.64699880813102817</v>
      </c>
      <c r="F73" s="27" t="s">
        <v>1354</v>
      </c>
      <c r="G73" s="27" t="s">
        <v>1356</v>
      </c>
      <c r="H73" s="27" t="s">
        <v>1281</v>
      </c>
      <c r="I73" s="26" t="s">
        <v>1354</v>
      </c>
    </row>
    <row r="74" spans="2:9">
      <c r="B74" s="26" t="s">
        <v>1357</v>
      </c>
      <c r="C74" s="27" t="s">
        <v>1358</v>
      </c>
      <c r="D74" s="27">
        <v>0.29611255396915709</v>
      </c>
      <c r="E74" s="27">
        <v>0.13962825430658893</v>
      </c>
      <c r="F74" s="27" t="s">
        <v>1357</v>
      </c>
      <c r="G74" s="27" t="s">
        <v>1359</v>
      </c>
      <c r="H74" s="27" t="s">
        <v>1360</v>
      </c>
      <c r="I74" s="26" t="s">
        <v>1357</v>
      </c>
    </row>
    <row r="75" spans="2:9">
      <c r="B75" s="26" t="s">
        <v>1361</v>
      </c>
      <c r="C75" s="27" t="s">
        <v>1362</v>
      </c>
      <c r="D75" s="27">
        <v>0.36126569148400134</v>
      </c>
      <c r="E75" s="27">
        <v>1.3449263110523666</v>
      </c>
      <c r="F75" s="27" t="s">
        <v>1361</v>
      </c>
      <c r="G75" s="27" t="s">
        <v>1361</v>
      </c>
      <c r="H75" s="27" t="s">
        <v>1305</v>
      </c>
      <c r="I75" s="26" t="s">
        <v>1361</v>
      </c>
    </row>
    <row r="76" spans="2:9">
      <c r="B76" s="26" t="s">
        <v>1363</v>
      </c>
      <c r="C76" s="27" t="s">
        <v>1364</v>
      </c>
      <c r="D76" s="27">
        <v>0.42199791501028583</v>
      </c>
      <c r="E76" s="27">
        <v>0.40690604742891329</v>
      </c>
      <c r="F76" s="27" t="s">
        <v>1363</v>
      </c>
      <c r="G76" s="27" t="s">
        <v>1363</v>
      </c>
      <c r="H76" s="27" t="s">
        <v>1365</v>
      </c>
      <c r="I76" s="26" t="s">
        <v>1363</v>
      </c>
    </row>
    <row r="77" spans="2:9">
      <c r="B77" s="26" t="s">
        <v>1366</v>
      </c>
      <c r="C77" s="27" t="s">
        <v>1367</v>
      </c>
      <c r="D77" s="27">
        <v>0.7621992339837621</v>
      </c>
      <c r="E77" s="27">
        <v>2.4861692682454821</v>
      </c>
      <c r="F77" s="27" t="s">
        <v>1366</v>
      </c>
      <c r="G77" s="27" t="s">
        <v>1366</v>
      </c>
      <c r="H77" s="27" t="s">
        <v>1368</v>
      </c>
      <c r="I77" s="26" t="s">
        <v>1366</v>
      </c>
    </row>
    <row r="78" spans="2:9">
      <c r="B78" s="26" t="s">
        <v>1369</v>
      </c>
      <c r="C78" s="27" t="s">
        <v>1370</v>
      </c>
      <c r="D78" s="27">
        <v>-0.64591317051288732</v>
      </c>
      <c r="E78" s="27">
        <v>3.0506960361033455</v>
      </c>
      <c r="F78" s="27" t="s">
        <v>1369</v>
      </c>
      <c r="G78" s="27" t="s">
        <v>1371</v>
      </c>
      <c r="H78" s="27" t="s">
        <v>1372</v>
      </c>
      <c r="I78" s="26" t="s">
        <v>1369</v>
      </c>
    </row>
    <row r="79" spans="2:9">
      <c r="B79" s="26" t="s">
        <v>1373</v>
      </c>
      <c r="C79" s="27" t="s">
        <v>1374</v>
      </c>
      <c r="D79" s="27">
        <v>1.024103350520019</v>
      </c>
      <c r="E79" s="27">
        <v>-2.7340408566086913</v>
      </c>
      <c r="F79" s="27" t="s">
        <v>1373</v>
      </c>
      <c r="G79" s="27" t="s">
        <v>1373</v>
      </c>
      <c r="H79" s="27" t="s">
        <v>488</v>
      </c>
      <c r="I79" s="26" t="s">
        <v>1373</v>
      </c>
    </row>
    <row r="80" spans="2:9">
      <c r="B80" s="26" t="s">
        <v>1375</v>
      </c>
      <c r="C80" s="27" t="s">
        <v>1376</v>
      </c>
      <c r="D80" s="27">
        <v>0.1264794706684319</v>
      </c>
      <c r="E80" s="27">
        <v>9.252008048212175E-2</v>
      </c>
      <c r="F80" s="27" t="s">
        <v>1375</v>
      </c>
      <c r="G80" s="27" t="s">
        <v>1375</v>
      </c>
      <c r="H80" s="27" t="s">
        <v>1188</v>
      </c>
      <c r="I80" s="26" t="s">
        <v>1375</v>
      </c>
    </row>
    <row r="81" spans="2:9">
      <c r="B81" s="26" t="s">
        <v>1377</v>
      </c>
      <c r="C81" s="27" t="s">
        <v>1376</v>
      </c>
      <c r="D81" s="27">
        <v>0.1264794706684319</v>
      </c>
      <c r="E81" s="27">
        <v>9.252008048212175E-2</v>
      </c>
      <c r="F81" s="27" t="s">
        <v>1377</v>
      </c>
      <c r="G81" s="27" t="s">
        <v>1378</v>
      </c>
      <c r="H81" s="27" t="s">
        <v>488</v>
      </c>
      <c r="I81" s="26" t="s">
        <v>1377</v>
      </c>
    </row>
    <row r="82" spans="2:9">
      <c r="B82" s="26" t="s">
        <v>1379</v>
      </c>
      <c r="C82" s="27" t="s">
        <v>1380</v>
      </c>
      <c r="D82" s="27">
        <v>0.60371638703517883</v>
      </c>
      <c r="E82" s="27">
        <v>0.5757474683186754</v>
      </c>
      <c r="F82" s="27" t="s">
        <v>1379</v>
      </c>
      <c r="G82" s="27" t="s">
        <v>1379</v>
      </c>
      <c r="H82" s="27" t="s">
        <v>1381</v>
      </c>
      <c r="I82" s="26" t="s">
        <v>1379</v>
      </c>
    </row>
    <row r="83" spans="2:9">
      <c r="B83" s="26" t="s">
        <v>1382</v>
      </c>
      <c r="C83" s="27" t="s">
        <v>1383</v>
      </c>
      <c r="D83" s="27">
        <v>0.87695464561820302</v>
      </c>
      <c r="E83" s="27">
        <v>0.99844525822848051</v>
      </c>
      <c r="F83" s="27" t="s">
        <v>1382</v>
      </c>
      <c r="G83" s="27" t="s">
        <v>1382</v>
      </c>
      <c r="H83" s="27" t="s">
        <v>1160</v>
      </c>
      <c r="I83" s="26" t="s">
        <v>1382</v>
      </c>
    </row>
    <row r="84" spans="2:9">
      <c r="B84" s="26" t="s">
        <v>1384</v>
      </c>
      <c r="C84" s="27" t="s">
        <v>1385</v>
      </c>
      <c r="D84" s="27">
        <v>0.35138190173038897</v>
      </c>
      <c r="E84" s="27">
        <v>1.6209325980026705</v>
      </c>
      <c r="F84" s="27" t="s">
        <v>1384</v>
      </c>
      <c r="G84" s="27" t="s">
        <v>1384</v>
      </c>
      <c r="H84" s="27" t="s">
        <v>1386</v>
      </c>
      <c r="I84" s="26" t="s">
        <v>1384</v>
      </c>
    </row>
    <row r="85" spans="2:9">
      <c r="B85" s="26" t="s">
        <v>1387</v>
      </c>
      <c r="C85" s="27" t="s">
        <v>1388</v>
      </c>
      <c r="D85" s="27">
        <v>0.75663688915199567</v>
      </c>
      <c r="E85" s="27">
        <v>1.3446103269890279</v>
      </c>
      <c r="F85" s="27" t="s">
        <v>1387</v>
      </c>
      <c r="G85" s="27" t="s">
        <v>1389</v>
      </c>
      <c r="H85" s="27" t="s">
        <v>1390</v>
      </c>
      <c r="I85" s="26" t="s">
        <v>1387</v>
      </c>
    </row>
    <row r="86" spans="2:9">
      <c r="B86" s="26" t="s">
        <v>1391</v>
      </c>
      <c r="C86" s="27" t="s">
        <v>1392</v>
      </c>
      <c r="D86" s="27">
        <v>0.74609856098147009</v>
      </c>
      <c r="E86" s="27">
        <v>-1.2880826023232206</v>
      </c>
      <c r="F86" s="27" t="s">
        <v>1391</v>
      </c>
      <c r="G86" s="27" t="s">
        <v>1393</v>
      </c>
      <c r="H86" s="27" t="s">
        <v>488</v>
      </c>
      <c r="I86" s="26" t="s">
        <v>1391</v>
      </c>
    </row>
    <row r="87" spans="2:9">
      <c r="B87" s="26" t="s">
        <v>1394</v>
      </c>
      <c r="C87" s="27" t="s">
        <v>1395</v>
      </c>
      <c r="D87" s="27">
        <v>0.66815043245690819</v>
      </c>
      <c r="E87" s="27">
        <v>-9.7416601751855424E-3</v>
      </c>
      <c r="F87" s="27" t="s">
        <v>1394</v>
      </c>
      <c r="G87" s="27" t="s">
        <v>1394</v>
      </c>
      <c r="H87" s="27" t="s">
        <v>1299</v>
      </c>
      <c r="I87" s="26" t="s">
        <v>1394</v>
      </c>
    </row>
    <row r="88" spans="2:9">
      <c r="B88" s="26" t="s">
        <v>1396</v>
      </c>
      <c r="C88" s="27" t="s">
        <v>1397</v>
      </c>
      <c r="D88" s="27">
        <v>1.2213132922113574</v>
      </c>
      <c r="E88" s="27">
        <v>0.40791312179512429</v>
      </c>
      <c r="F88" s="27" t="s">
        <v>1396</v>
      </c>
      <c r="G88" s="27" t="s">
        <v>1396</v>
      </c>
      <c r="H88" s="27" t="s">
        <v>1270</v>
      </c>
      <c r="I88" s="26" t="s">
        <v>1396</v>
      </c>
    </row>
    <row r="89" spans="2:9">
      <c r="B89" s="26" t="s">
        <v>1398</v>
      </c>
      <c r="C89" s="27" t="s">
        <v>1399</v>
      </c>
      <c r="D89" s="27">
        <v>0.64037878887247834</v>
      </c>
      <c r="E89" s="27">
        <v>5.6119491199022757E-2</v>
      </c>
      <c r="F89" s="27" t="s">
        <v>1398</v>
      </c>
      <c r="G89" s="27" t="s">
        <v>1400</v>
      </c>
      <c r="H89" s="27" t="s">
        <v>1145</v>
      </c>
      <c r="I89" s="26" t="s">
        <v>1398</v>
      </c>
    </row>
    <row r="90" spans="2:9">
      <c r="B90" s="26" t="s">
        <v>1401</v>
      </c>
      <c r="C90" s="27" t="s">
        <v>1402</v>
      </c>
      <c r="D90" s="27">
        <v>0.48417004315942075</v>
      </c>
      <c r="E90" s="27">
        <v>-1.7108921822544367</v>
      </c>
      <c r="F90" s="27" t="s">
        <v>1401</v>
      </c>
      <c r="G90" s="27" t="s">
        <v>1403</v>
      </c>
      <c r="H90" s="27" t="s">
        <v>488</v>
      </c>
      <c r="I90" s="26" t="s">
        <v>1401</v>
      </c>
    </row>
    <row r="91" spans="2:9">
      <c r="B91" s="26" t="s">
        <v>1404</v>
      </c>
      <c r="C91" s="27" t="s">
        <v>1405</v>
      </c>
      <c r="D91" s="27">
        <v>-0.49872784707252937</v>
      </c>
      <c r="E91" s="27">
        <v>0.28856052819782385</v>
      </c>
      <c r="F91" s="27" t="s">
        <v>1404</v>
      </c>
      <c r="G91" s="27" t="s">
        <v>1404</v>
      </c>
      <c r="H91" s="27" t="s">
        <v>1320</v>
      </c>
      <c r="I91" s="26" t="s">
        <v>1404</v>
      </c>
    </row>
    <row r="92" spans="2:9">
      <c r="B92" s="26" t="s">
        <v>1406</v>
      </c>
      <c r="C92" s="27" t="s">
        <v>1407</v>
      </c>
      <c r="D92" s="27">
        <v>0.7688279725724797</v>
      </c>
      <c r="E92" s="27">
        <v>0.14185041322537209</v>
      </c>
      <c r="F92" s="27" t="s">
        <v>1406</v>
      </c>
      <c r="G92" s="27" t="s">
        <v>1406</v>
      </c>
      <c r="H92" s="27" t="s">
        <v>1325</v>
      </c>
      <c r="I92" s="26" t="s">
        <v>1406</v>
      </c>
    </row>
    <row r="93" spans="2:9">
      <c r="B93" s="26" t="s">
        <v>1408</v>
      </c>
      <c r="C93" s="27" t="s">
        <v>1409</v>
      </c>
      <c r="D93" s="27">
        <v>0.63147231265989767</v>
      </c>
      <c r="E93" s="27">
        <v>0.6496883345160408</v>
      </c>
      <c r="F93" s="27" t="s">
        <v>1408</v>
      </c>
      <c r="G93" s="27" t="s">
        <v>1410</v>
      </c>
      <c r="H93" s="27" t="s">
        <v>1411</v>
      </c>
      <c r="I93" s="26" t="s">
        <v>1408</v>
      </c>
    </row>
    <row r="94" spans="2:9">
      <c r="B94" s="26" t="s">
        <v>1412</v>
      </c>
      <c r="C94" s="27" t="s">
        <v>1413</v>
      </c>
      <c r="D94" s="27">
        <v>-0.78909303309387568</v>
      </c>
      <c r="E94" s="27">
        <v>2.9561165331552957</v>
      </c>
      <c r="F94" s="27" t="s">
        <v>1412</v>
      </c>
      <c r="G94" s="27" t="s">
        <v>1412</v>
      </c>
      <c r="H94" s="27" t="s">
        <v>1372</v>
      </c>
      <c r="I94" s="26" t="s">
        <v>1412</v>
      </c>
    </row>
    <row r="95" spans="2:9">
      <c r="B95" s="26" t="s">
        <v>1271</v>
      </c>
      <c r="C95" s="27" t="s">
        <v>1414</v>
      </c>
      <c r="D95" s="27">
        <v>0.54426174315355369</v>
      </c>
      <c r="E95" s="27">
        <v>0.52270691623877896</v>
      </c>
      <c r="F95" s="27" t="s">
        <v>1271</v>
      </c>
      <c r="G95" s="27" t="s">
        <v>1273</v>
      </c>
      <c r="H95" s="27" t="s">
        <v>1180</v>
      </c>
      <c r="I95" s="26" t="s">
        <v>1271</v>
      </c>
    </row>
    <row r="96" spans="2:9">
      <c r="B96" s="26" t="s">
        <v>1415</v>
      </c>
      <c r="C96" s="27" t="s">
        <v>1416</v>
      </c>
      <c r="D96" s="27">
        <v>0.61469446437142528</v>
      </c>
      <c r="E96" s="27">
        <v>-1.7751045914040178</v>
      </c>
      <c r="F96" s="27" t="s">
        <v>1415</v>
      </c>
      <c r="G96" s="27" t="s">
        <v>1417</v>
      </c>
      <c r="H96" s="27" t="s">
        <v>488</v>
      </c>
      <c r="I96" s="26" t="s">
        <v>1415</v>
      </c>
    </row>
    <row r="97" spans="2:9">
      <c r="B97" s="26" t="s">
        <v>1418</v>
      </c>
      <c r="C97" s="27" t="s">
        <v>1419</v>
      </c>
      <c r="D97" s="27">
        <v>-0.2301810077571973</v>
      </c>
      <c r="E97" s="27">
        <v>0.85500187585754228</v>
      </c>
      <c r="F97" s="27" t="s">
        <v>1418</v>
      </c>
      <c r="G97" s="27" t="s">
        <v>1420</v>
      </c>
      <c r="H97" s="27" t="s">
        <v>1421</v>
      </c>
      <c r="I97" s="26" t="s">
        <v>1418</v>
      </c>
    </row>
    <row r="98" spans="2:9">
      <c r="B98" s="26" t="s">
        <v>1422</v>
      </c>
      <c r="C98" s="27" t="s">
        <v>1423</v>
      </c>
      <c r="D98" s="27">
        <v>0.4027731210225059</v>
      </c>
      <c r="E98" s="27">
        <v>1.2677146131473791</v>
      </c>
      <c r="F98" s="27" t="s">
        <v>1422</v>
      </c>
      <c r="G98" s="27" t="s">
        <v>1422</v>
      </c>
      <c r="H98" s="27" t="s">
        <v>1305</v>
      </c>
      <c r="I98" s="26" t="s">
        <v>1422</v>
      </c>
    </row>
    <row r="99" spans="2:9">
      <c r="B99" s="26" t="s">
        <v>1424</v>
      </c>
      <c r="C99" s="27" t="s">
        <v>1425</v>
      </c>
      <c r="D99" s="27">
        <v>-0.1494125749935192</v>
      </c>
      <c r="E99" s="27">
        <v>2.0262400164134204</v>
      </c>
      <c r="F99" s="27" t="s">
        <v>1424</v>
      </c>
      <c r="G99" s="27" t="s">
        <v>1426</v>
      </c>
      <c r="H99" s="27" t="s">
        <v>1427</v>
      </c>
      <c r="I99" s="26" t="s">
        <v>1424</v>
      </c>
    </row>
    <row r="100" spans="2:9">
      <c r="B100" s="26" t="s">
        <v>1428</v>
      </c>
      <c r="C100" s="27" t="s">
        <v>1429</v>
      </c>
      <c r="D100" s="27">
        <v>0.55366383364517935</v>
      </c>
      <c r="E100" s="27">
        <v>0.62819982031283916</v>
      </c>
      <c r="F100" s="27" t="s">
        <v>1428</v>
      </c>
      <c r="G100" s="27" t="s">
        <v>1236</v>
      </c>
      <c r="H100" s="27" t="s">
        <v>1237</v>
      </c>
      <c r="I100" s="26" t="s">
        <v>1428</v>
      </c>
    </row>
    <row r="101" spans="2:9">
      <c r="B101" s="26" t="s">
        <v>1430</v>
      </c>
      <c r="C101" s="27" t="s">
        <v>1431</v>
      </c>
      <c r="D101" s="27">
        <v>-6.4756251611047227E-2</v>
      </c>
      <c r="E101" s="27">
        <v>2.2355748644236861</v>
      </c>
      <c r="F101" s="27" t="s">
        <v>1430</v>
      </c>
      <c r="G101" s="27" t="s">
        <v>1432</v>
      </c>
      <c r="H101" s="27" t="s">
        <v>1427</v>
      </c>
      <c r="I101" s="26" t="s">
        <v>1430</v>
      </c>
    </row>
    <row r="102" spans="2:9">
      <c r="B102" s="26" t="s">
        <v>1433</v>
      </c>
      <c r="C102" s="27" t="s">
        <v>1434</v>
      </c>
      <c r="D102" s="27">
        <v>0.91295732118383766</v>
      </c>
      <c r="E102" s="27">
        <v>8.3145562030316145E-2</v>
      </c>
      <c r="F102" s="27" t="s">
        <v>1433</v>
      </c>
      <c r="G102" s="27" t="s">
        <v>1435</v>
      </c>
      <c r="H102" s="27" t="s">
        <v>1436</v>
      </c>
      <c r="I102" s="26" t="s">
        <v>1433</v>
      </c>
    </row>
    <row r="103" spans="2:9">
      <c r="B103" s="26" t="s">
        <v>1437</v>
      </c>
      <c r="C103" s="27" t="s">
        <v>1438</v>
      </c>
      <c r="D103" s="27">
        <v>0.58622467318614679</v>
      </c>
      <c r="E103" s="27">
        <v>-1.4985065500400725</v>
      </c>
      <c r="F103" s="27" t="s">
        <v>1437</v>
      </c>
      <c r="G103" s="27" t="s">
        <v>1439</v>
      </c>
      <c r="H103" s="27" t="s">
        <v>488</v>
      </c>
      <c r="I103" s="26" t="s">
        <v>1437</v>
      </c>
    </row>
    <row r="104" spans="2:9">
      <c r="B104" s="26" t="s">
        <v>1440</v>
      </c>
      <c r="C104" s="27" t="s">
        <v>1441</v>
      </c>
      <c r="D104" s="27">
        <v>1.0676947036845166</v>
      </c>
      <c r="E104" s="27">
        <v>-2.6179241031710956</v>
      </c>
      <c r="F104" s="27" t="s">
        <v>1440</v>
      </c>
      <c r="G104" s="27" t="s">
        <v>1442</v>
      </c>
      <c r="H104" s="27" t="s">
        <v>488</v>
      </c>
      <c r="I104" s="26" t="s">
        <v>1440</v>
      </c>
    </row>
    <row r="105" spans="2:9">
      <c r="B105" s="26" t="s">
        <v>1443</v>
      </c>
      <c r="C105" s="27" t="s">
        <v>1444</v>
      </c>
      <c r="D105" s="27">
        <v>0.60204431603598529</v>
      </c>
      <c r="E105" s="27">
        <v>-1.4435512888592508</v>
      </c>
      <c r="F105" s="27" t="s">
        <v>1443</v>
      </c>
      <c r="G105" s="27" t="s">
        <v>1445</v>
      </c>
      <c r="H105" s="27" t="s">
        <v>488</v>
      </c>
      <c r="I105" s="26" t="s">
        <v>1443</v>
      </c>
    </row>
    <row r="106" spans="2:9">
      <c r="B106" s="26" t="s">
        <v>1446</v>
      </c>
      <c r="C106" s="27" t="s">
        <v>1447</v>
      </c>
      <c r="D106" s="27">
        <v>-0.40918371595120495</v>
      </c>
      <c r="E106" s="27">
        <v>-1.2294989172958721</v>
      </c>
      <c r="F106" s="27" t="s">
        <v>1446</v>
      </c>
      <c r="G106" s="27" t="s">
        <v>1448</v>
      </c>
      <c r="H106" s="27" t="s">
        <v>1449</v>
      </c>
      <c r="I106" s="26" t="s">
        <v>1446</v>
      </c>
    </row>
    <row r="107" spans="2:9">
      <c r="B107" s="26" t="s">
        <v>1450</v>
      </c>
      <c r="C107" s="27" t="s">
        <v>1451</v>
      </c>
      <c r="D107" s="27">
        <v>0.79812507735185234</v>
      </c>
      <c r="E107" s="27">
        <v>3.8651364559717455E-3</v>
      </c>
      <c r="F107" s="27" t="s">
        <v>1450</v>
      </c>
      <c r="G107" s="27" t="s">
        <v>1452</v>
      </c>
      <c r="H107" s="27" t="s">
        <v>1293</v>
      </c>
      <c r="I107" s="26" t="s">
        <v>1450</v>
      </c>
    </row>
    <row r="108" spans="2:9">
      <c r="B108" s="26" t="s">
        <v>1453</v>
      </c>
      <c r="C108" s="27" t="s">
        <v>1454</v>
      </c>
      <c r="D108" s="27">
        <v>0.69725552079941433</v>
      </c>
      <c r="E108" s="27">
        <v>0.57052367400531445</v>
      </c>
      <c r="F108" s="27" t="s">
        <v>1453</v>
      </c>
      <c r="G108" s="27" t="s">
        <v>1455</v>
      </c>
      <c r="H108" s="27" t="s">
        <v>1222</v>
      </c>
      <c r="I108" s="26" t="s">
        <v>1453</v>
      </c>
    </row>
    <row r="109" spans="2:9">
      <c r="B109" s="26" t="s">
        <v>1456</v>
      </c>
      <c r="C109" s="27" t="s">
        <v>1457</v>
      </c>
      <c r="D109" s="27">
        <v>-0.26178891824712991</v>
      </c>
      <c r="E109" s="27">
        <v>0.87825320296572662</v>
      </c>
      <c r="F109" s="27" t="s">
        <v>1456</v>
      </c>
      <c r="G109" s="27" t="s">
        <v>1458</v>
      </c>
      <c r="H109" s="27" t="s">
        <v>1421</v>
      </c>
      <c r="I109" s="26" t="s">
        <v>1456</v>
      </c>
    </row>
    <row r="110" spans="2:9">
      <c r="B110" s="26" t="s">
        <v>1459</v>
      </c>
      <c r="C110" s="27" t="s">
        <v>1460</v>
      </c>
      <c r="D110" s="27">
        <v>0.96067111448484988</v>
      </c>
      <c r="E110" s="27">
        <v>-2.2963647120910866</v>
      </c>
      <c r="F110" s="27" t="s">
        <v>1459</v>
      </c>
      <c r="G110" s="27" t="s">
        <v>1459</v>
      </c>
      <c r="H110" s="27" t="s">
        <v>488</v>
      </c>
      <c r="I110" s="26" t="s">
        <v>1459</v>
      </c>
    </row>
    <row r="111" spans="2:9">
      <c r="B111" s="26" t="s">
        <v>1461</v>
      </c>
      <c r="C111" s="27" t="s">
        <v>1462</v>
      </c>
      <c r="D111" s="27">
        <v>0.89342356721955951</v>
      </c>
      <c r="E111" s="27">
        <v>7.784657054088738E-2</v>
      </c>
      <c r="F111" s="27" t="s">
        <v>1461</v>
      </c>
      <c r="G111" s="27" t="s">
        <v>1463</v>
      </c>
      <c r="H111" s="27" t="s">
        <v>1464</v>
      </c>
      <c r="I111" s="26" t="s">
        <v>1461</v>
      </c>
    </row>
    <row r="112" spans="2:9">
      <c r="B112" s="26" t="s">
        <v>1465</v>
      </c>
      <c r="C112" s="27" t="s">
        <v>1466</v>
      </c>
      <c r="D112" s="27">
        <v>-0.23922180715725885</v>
      </c>
      <c r="E112" s="27">
        <v>-1.2802060370832018</v>
      </c>
      <c r="F112" s="27" t="s">
        <v>1465</v>
      </c>
      <c r="G112" s="27" t="s">
        <v>1465</v>
      </c>
      <c r="H112" s="27" t="s">
        <v>1467</v>
      </c>
      <c r="I112" s="26" t="s">
        <v>1465</v>
      </c>
    </row>
    <row r="113" spans="2:9">
      <c r="B113" s="26" t="s">
        <v>1468</v>
      </c>
      <c r="C113" s="27" t="s">
        <v>1469</v>
      </c>
      <c r="D113" s="27">
        <v>0.29909183792653199</v>
      </c>
      <c r="E113" s="27">
        <v>-1.0784861036037561</v>
      </c>
      <c r="F113" s="27" t="s">
        <v>1468</v>
      </c>
      <c r="G113" s="27" t="s">
        <v>1470</v>
      </c>
      <c r="H113" s="27" t="s">
        <v>1471</v>
      </c>
      <c r="I113" s="26" t="s">
        <v>1468</v>
      </c>
    </row>
    <row r="114" spans="2:9">
      <c r="B114" s="26" t="s">
        <v>1472</v>
      </c>
      <c r="C114" s="27" t="s">
        <v>1473</v>
      </c>
      <c r="D114" s="27">
        <v>1.2093823305278015</v>
      </c>
      <c r="E114" s="27">
        <v>0.28176943412826533</v>
      </c>
      <c r="F114" s="27" t="s">
        <v>1472</v>
      </c>
      <c r="G114" s="27" t="s">
        <v>1472</v>
      </c>
      <c r="H114" s="27" t="s">
        <v>1270</v>
      </c>
      <c r="I114" s="26" t="s">
        <v>1472</v>
      </c>
    </row>
    <row r="115" spans="2:9">
      <c r="B115" s="26" t="s">
        <v>1474</v>
      </c>
      <c r="C115" s="27" t="s">
        <v>1475</v>
      </c>
      <c r="D115" s="27">
        <v>0.88980279998118295</v>
      </c>
      <c r="E115" s="27">
        <v>0.21827765972519572</v>
      </c>
      <c r="F115" s="27" t="s">
        <v>1474</v>
      </c>
      <c r="G115" s="27" t="s">
        <v>1476</v>
      </c>
      <c r="H115" s="27" t="s">
        <v>1149</v>
      </c>
      <c r="I115" s="26" t="s">
        <v>1474</v>
      </c>
    </row>
    <row r="116" spans="2:9">
      <c r="B116" s="26" t="s">
        <v>1477</v>
      </c>
      <c r="C116" s="27" t="s">
        <v>1478</v>
      </c>
      <c r="D116" s="27">
        <v>0.71095462170942703</v>
      </c>
      <c r="E116" s="27">
        <v>2.4555210777886414</v>
      </c>
      <c r="F116" s="27" t="s">
        <v>1477</v>
      </c>
      <c r="G116" s="27" t="s">
        <v>1477</v>
      </c>
      <c r="H116" s="27" t="s">
        <v>1368</v>
      </c>
      <c r="I116" s="26" t="s">
        <v>1477</v>
      </c>
    </row>
    <row r="117" spans="2:9">
      <c r="B117" s="26" t="s">
        <v>1479</v>
      </c>
      <c r="C117" s="27" t="s">
        <v>1480</v>
      </c>
      <c r="D117" s="27">
        <v>0.61822002360150063</v>
      </c>
      <c r="E117" s="27">
        <v>0.47378707714851409</v>
      </c>
      <c r="F117" s="27" t="s">
        <v>1479</v>
      </c>
      <c r="G117" s="27" t="s">
        <v>1479</v>
      </c>
      <c r="H117" s="27" t="s">
        <v>1302</v>
      </c>
      <c r="I117" s="26" t="s">
        <v>1479</v>
      </c>
    </row>
    <row r="118" spans="2:9">
      <c r="B118" s="26" t="s">
        <v>1481</v>
      </c>
      <c r="C118" s="27" t="s">
        <v>1482</v>
      </c>
      <c r="D118" s="27">
        <v>-0.51817778294163852</v>
      </c>
      <c r="E118" s="27">
        <v>-0.99749231942911676</v>
      </c>
      <c r="F118" s="27" t="s">
        <v>1481</v>
      </c>
      <c r="G118" s="27" t="s">
        <v>1481</v>
      </c>
      <c r="H118" s="27" t="s">
        <v>1264</v>
      </c>
      <c r="I118" s="26" t="s">
        <v>1481</v>
      </c>
    </row>
    <row r="119" spans="2:9">
      <c r="B119" s="26" t="s">
        <v>1483</v>
      </c>
      <c r="C119" s="27" t="s">
        <v>1484</v>
      </c>
      <c r="D119" s="27">
        <v>0.70330482458663113</v>
      </c>
      <c r="E119" s="27">
        <v>-1.3669418647515281</v>
      </c>
      <c r="F119" s="27" t="s">
        <v>1483</v>
      </c>
      <c r="G119" s="27" t="s">
        <v>1485</v>
      </c>
      <c r="H119" s="27" t="s">
        <v>488</v>
      </c>
      <c r="I119" s="26" t="s">
        <v>1483</v>
      </c>
    </row>
    <row r="120" spans="2:9">
      <c r="B120" s="26" t="s">
        <v>1486</v>
      </c>
      <c r="C120" s="27" t="s">
        <v>1487</v>
      </c>
      <c r="D120" s="27">
        <v>0.10803012261128417</v>
      </c>
      <c r="E120" s="27">
        <v>1.7522757082237403</v>
      </c>
      <c r="F120" s="27" t="s">
        <v>1486</v>
      </c>
      <c r="G120" s="27" t="s">
        <v>1488</v>
      </c>
      <c r="H120" s="27" t="s">
        <v>1489</v>
      </c>
      <c r="I120" s="26" t="s">
        <v>1486</v>
      </c>
    </row>
    <row r="121" spans="2:9">
      <c r="B121" s="26" t="s">
        <v>1490</v>
      </c>
      <c r="C121" s="27" t="s">
        <v>1491</v>
      </c>
      <c r="D121" s="27">
        <v>-0.25725183547034197</v>
      </c>
      <c r="E121" s="27">
        <v>-1.1939942856997543</v>
      </c>
      <c r="F121" s="27" t="s">
        <v>1490</v>
      </c>
      <c r="G121" s="27" t="s">
        <v>1490</v>
      </c>
      <c r="H121" s="27" t="s">
        <v>1492</v>
      </c>
      <c r="I121" s="26" t="s">
        <v>1490</v>
      </c>
    </row>
    <row r="122" spans="2:9">
      <c r="B122" s="26" t="s">
        <v>1493</v>
      </c>
      <c r="C122" s="27" t="s">
        <v>1494</v>
      </c>
      <c r="D122" s="27">
        <v>0.68881516815721655</v>
      </c>
      <c r="E122" s="27">
        <v>-1.3293963472931445</v>
      </c>
      <c r="F122" s="27" t="s">
        <v>1493</v>
      </c>
      <c r="G122" s="27" t="s">
        <v>1193</v>
      </c>
      <c r="H122" s="27" t="s">
        <v>488</v>
      </c>
      <c r="I122" s="26" t="s">
        <v>1493</v>
      </c>
    </row>
    <row r="123" spans="2:9">
      <c r="B123" s="26" t="s">
        <v>1495</v>
      </c>
      <c r="C123" s="27" t="s">
        <v>1496</v>
      </c>
      <c r="D123" s="27">
        <v>-0.26364246172106864</v>
      </c>
      <c r="E123" s="27">
        <v>0.68559673417899114</v>
      </c>
      <c r="F123" s="27" t="s">
        <v>1495</v>
      </c>
      <c r="G123" s="27" t="s">
        <v>1495</v>
      </c>
      <c r="H123" s="27" t="s">
        <v>1497</v>
      </c>
      <c r="I123" s="26" t="s">
        <v>1495</v>
      </c>
    </row>
    <row r="124" spans="2:9">
      <c r="B124" s="26" t="s">
        <v>1498</v>
      </c>
      <c r="C124" s="27" t="s">
        <v>1499</v>
      </c>
      <c r="D124" s="27">
        <v>-0.24137903421925017</v>
      </c>
      <c r="E124" s="27">
        <v>-3.0021058630715518</v>
      </c>
      <c r="F124" s="27" t="s">
        <v>1498</v>
      </c>
      <c r="G124" s="27" t="s">
        <v>1500</v>
      </c>
      <c r="H124" s="27" t="s">
        <v>1501</v>
      </c>
      <c r="I124" s="26" t="s">
        <v>1498</v>
      </c>
    </row>
    <row r="125" spans="2:9">
      <c r="B125" s="26" t="s">
        <v>1502</v>
      </c>
      <c r="C125" s="27" t="s">
        <v>1503</v>
      </c>
      <c r="D125" s="27">
        <v>-0.38069122123944593</v>
      </c>
      <c r="E125" s="27">
        <v>-0.84007931874306696</v>
      </c>
      <c r="F125" s="27" t="s">
        <v>1502</v>
      </c>
      <c r="G125" s="27" t="s">
        <v>1504</v>
      </c>
      <c r="H125" s="27" t="s">
        <v>1281</v>
      </c>
      <c r="I125" s="26" t="s">
        <v>1502</v>
      </c>
    </row>
    <row r="126" spans="2:9">
      <c r="B126" s="26" t="s">
        <v>1505</v>
      </c>
      <c r="C126" s="27" t="s">
        <v>1506</v>
      </c>
      <c r="D126" s="27">
        <v>0.49454251675783728</v>
      </c>
      <c r="E126" s="27">
        <v>0.80503484535839698</v>
      </c>
      <c r="F126" s="27" t="s">
        <v>1505</v>
      </c>
      <c r="G126" s="27" t="s">
        <v>1507</v>
      </c>
      <c r="H126" s="27" t="s">
        <v>1184</v>
      </c>
      <c r="I126" s="26" t="s">
        <v>1505</v>
      </c>
    </row>
    <row r="127" spans="2:9">
      <c r="B127" s="26" t="s">
        <v>1508</v>
      </c>
      <c r="C127" s="27" t="s">
        <v>1509</v>
      </c>
      <c r="D127" s="27">
        <v>0.51681993207012988</v>
      </c>
      <c r="E127" s="27">
        <v>0.61118115568236464</v>
      </c>
      <c r="F127" s="27" t="s">
        <v>1508</v>
      </c>
      <c r="G127" s="27" t="s">
        <v>1510</v>
      </c>
      <c r="H127" s="27" t="s">
        <v>1237</v>
      </c>
      <c r="I127" s="26" t="s">
        <v>1508</v>
      </c>
    </row>
    <row r="128" spans="2:9">
      <c r="B128" s="26" t="s">
        <v>1511</v>
      </c>
      <c r="C128" s="27" t="s">
        <v>1512</v>
      </c>
      <c r="D128" s="27">
        <v>-0.28520601048755989</v>
      </c>
      <c r="E128" s="27">
        <v>-1.2493607727050851</v>
      </c>
      <c r="F128" s="27" t="s">
        <v>1511</v>
      </c>
      <c r="G128" s="27" t="s">
        <v>1513</v>
      </c>
      <c r="H128" s="27" t="s">
        <v>1467</v>
      </c>
      <c r="I128" s="26" t="s">
        <v>1511</v>
      </c>
    </row>
    <row r="129" spans="2:9">
      <c r="B129" s="26" t="s">
        <v>1514</v>
      </c>
      <c r="C129" s="27" t="s">
        <v>1515</v>
      </c>
      <c r="D129" s="27">
        <v>0.52425851005558721</v>
      </c>
      <c r="E129" s="27">
        <v>-1.6036766543864933</v>
      </c>
      <c r="F129" s="27" t="s">
        <v>1514</v>
      </c>
      <c r="G129" s="27" t="s">
        <v>1516</v>
      </c>
      <c r="H129" s="27" t="s">
        <v>488</v>
      </c>
      <c r="I129" s="26" t="s">
        <v>1514</v>
      </c>
    </row>
    <row r="130" spans="2:9">
      <c r="B130" s="26" t="s">
        <v>1517</v>
      </c>
      <c r="C130" s="27" t="s">
        <v>1518</v>
      </c>
      <c r="D130" s="27">
        <v>-0.32024172555165953</v>
      </c>
      <c r="E130" s="27">
        <v>-1.2276418950677601</v>
      </c>
      <c r="F130" s="27" t="s">
        <v>1517</v>
      </c>
      <c r="G130" s="27" t="s">
        <v>1519</v>
      </c>
      <c r="H130" s="27" t="s">
        <v>1449</v>
      </c>
      <c r="I130" s="26" t="s">
        <v>1517</v>
      </c>
    </row>
    <row r="131" spans="2:9">
      <c r="B131" s="26" t="s">
        <v>1520</v>
      </c>
      <c r="C131" s="27" t="s">
        <v>1521</v>
      </c>
      <c r="D131" s="27">
        <v>-5.8779023732116874E-2</v>
      </c>
      <c r="E131" s="27">
        <v>0.63937171450626562</v>
      </c>
      <c r="F131" s="27" t="s">
        <v>1520</v>
      </c>
      <c r="G131" s="27" t="s">
        <v>1520</v>
      </c>
      <c r="H131" s="27" t="s">
        <v>1522</v>
      </c>
      <c r="I131" s="26" t="s">
        <v>1520</v>
      </c>
    </row>
    <row r="132" spans="2:9">
      <c r="B132" s="26" t="s">
        <v>1523</v>
      </c>
      <c r="C132" s="27" t="s">
        <v>1524</v>
      </c>
      <c r="D132" s="27">
        <v>1.0411220818018652</v>
      </c>
      <c r="E132" s="27">
        <v>0.31273856878597545</v>
      </c>
      <c r="F132" s="27" t="s">
        <v>1523</v>
      </c>
      <c r="G132" s="27" t="s">
        <v>1525</v>
      </c>
      <c r="H132" s="27" t="s">
        <v>1296</v>
      </c>
      <c r="I132" s="26" t="s">
        <v>1523</v>
      </c>
    </row>
    <row r="133" spans="2:9">
      <c r="B133" s="26" t="s">
        <v>1526</v>
      </c>
      <c r="C133" s="27" t="s">
        <v>1527</v>
      </c>
      <c r="D133" s="27">
        <v>0.76780352360269821</v>
      </c>
      <c r="E133" s="27">
        <v>-1.3268289330227858</v>
      </c>
      <c r="F133" s="27" t="s">
        <v>1526</v>
      </c>
      <c r="G133" s="27" t="s">
        <v>1528</v>
      </c>
      <c r="H133" s="27" t="s">
        <v>488</v>
      </c>
      <c r="I133" s="26" t="s">
        <v>1526</v>
      </c>
    </row>
    <row r="134" spans="2:9">
      <c r="B134" s="26" t="s">
        <v>1529</v>
      </c>
      <c r="C134" s="27" t="s">
        <v>1530</v>
      </c>
      <c r="D134" s="27">
        <v>-0.36898529666699459</v>
      </c>
      <c r="E134" s="27">
        <v>-0.88007706883872416</v>
      </c>
      <c r="F134" s="27" t="s">
        <v>1529</v>
      </c>
      <c r="G134" s="27" t="s">
        <v>1529</v>
      </c>
      <c r="H134" s="27" t="s">
        <v>1281</v>
      </c>
      <c r="I134" s="26" t="s">
        <v>1529</v>
      </c>
    </row>
    <row r="135" spans="2:9">
      <c r="B135" s="26" t="s">
        <v>1531</v>
      </c>
      <c r="C135" s="27" t="s">
        <v>1532</v>
      </c>
      <c r="D135" s="27">
        <v>0.80593373198407492</v>
      </c>
      <c r="E135" s="27">
        <v>0.37109189037904011</v>
      </c>
      <c r="F135" s="27" t="s">
        <v>1531</v>
      </c>
      <c r="G135" s="27" t="s">
        <v>1531</v>
      </c>
      <c r="H135" s="27" t="s">
        <v>1533</v>
      </c>
      <c r="I135" s="26" t="s">
        <v>1531</v>
      </c>
    </row>
    <row r="136" spans="2:9">
      <c r="B136" s="26" t="s">
        <v>1534</v>
      </c>
      <c r="C136" s="27" t="s">
        <v>1535</v>
      </c>
      <c r="D136" s="27">
        <v>0.66299475232359639</v>
      </c>
      <c r="E136" s="27">
        <v>1.0185916058217412</v>
      </c>
      <c r="F136" s="27" t="s">
        <v>1534</v>
      </c>
      <c r="G136" s="27" t="s">
        <v>1536</v>
      </c>
      <c r="H136" s="27" t="s">
        <v>1160</v>
      </c>
      <c r="I136" s="26" t="s">
        <v>1534</v>
      </c>
    </row>
    <row r="137" spans="2:9">
      <c r="B137" s="26" t="s">
        <v>1537</v>
      </c>
      <c r="C137" s="27" t="s">
        <v>1538</v>
      </c>
      <c r="D137" s="27">
        <v>0.43105968680393059</v>
      </c>
      <c r="E137" s="27">
        <v>-1.3577893791174493</v>
      </c>
      <c r="F137" s="27" t="s">
        <v>1537</v>
      </c>
      <c r="G137" s="27" t="s">
        <v>1537</v>
      </c>
      <c r="H137" s="27" t="s">
        <v>1539</v>
      </c>
      <c r="I137" s="26" t="s">
        <v>1537</v>
      </c>
    </row>
    <row r="138" spans="2:9">
      <c r="B138" s="26" t="s">
        <v>1540</v>
      </c>
      <c r="C138" s="27" t="s">
        <v>1541</v>
      </c>
      <c r="D138" s="27">
        <v>0.80779594737576088</v>
      </c>
      <c r="E138" s="27">
        <v>0.83786802951065353</v>
      </c>
      <c r="F138" s="27" t="s">
        <v>1540</v>
      </c>
      <c r="G138" s="27" t="s">
        <v>1540</v>
      </c>
      <c r="H138" s="27" t="s">
        <v>1160</v>
      </c>
      <c r="I138" s="26" t="s">
        <v>1540</v>
      </c>
    </row>
    <row r="139" spans="2:9">
      <c r="B139" s="26" t="s">
        <v>1542</v>
      </c>
      <c r="C139" s="27" t="s">
        <v>1543</v>
      </c>
      <c r="D139" s="27">
        <v>0.49620756457561982</v>
      </c>
      <c r="E139" s="27">
        <v>2.26391888789844</v>
      </c>
      <c r="F139" s="27" t="s">
        <v>1542</v>
      </c>
      <c r="G139" s="27" t="s">
        <v>1542</v>
      </c>
      <c r="H139" s="27" t="s">
        <v>1368</v>
      </c>
      <c r="I139" s="26" t="s">
        <v>1542</v>
      </c>
    </row>
    <row r="140" spans="2:9">
      <c r="B140" s="26" t="s">
        <v>1544</v>
      </c>
      <c r="C140" s="27" t="s">
        <v>1545</v>
      </c>
      <c r="D140" s="27">
        <v>0.12048304722382312</v>
      </c>
      <c r="E140" s="27">
        <v>-9.3647038709286298E-2</v>
      </c>
      <c r="F140" s="27" t="s">
        <v>1544</v>
      </c>
      <c r="G140" s="27" t="s">
        <v>1544</v>
      </c>
      <c r="H140" s="27" t="s">
        <v>1170</v>
      </c>
      <c r="I140" s="26" t="s">
        <v>1544</v>
      </c>
    </row>
    <row r="141" spans="2:9">
      <c r="B141" s="26" t="s">
        <v>1546</v>
      </c>
      <c r="C141" s="27" t="s">
        <v>1547</v>
      </c>
      <c r="D141" s="27">
        <v>-0.41550529472024011</v>
      </c>
      <c r="E141" s="27">
        <v>2.3370306493043875</v>
      </c>
      <c r="F141" s="27" t="s">
        <v>1546</v>
      </c>
      <c r="G141" s="27" t="s">
        <v>1546</v>
      </c>
      <c r="H141" s="27" t="s">
        <v>1174</v>
      </c>
      <c r="I141" s="26" t="s">
        <v>1546</v>
      </c>
    </row>
    <row r="142" spans="2:9">
      <c r="B142" s="26" t="s">
        <v>1548</v>
      </c>
      <c r="C142" s="27" t="s">
        <v>1549</v>
      </c>
      <c r="D142" s="27">
        <v>0.67667114978599996</v>
      </c>
      <c r="E142" s="27">
        <v>0.61951159015120283</v>
      </c>
      <c r="F142" s="27" t="s">
        <v>1548</v>
      </c>
      <c r="G142" s="27" t="s">
        <v>1550</v>
      </c>
      <c r="H142" s="27" t="s">
        <v>1222</v>
      </c>
      <c r="I142" s="26" t="s">
        <v>1548</v>
      </c>
    </row>
    <row r="143" spans="2:9">
      <c r="B143" s="26" t="s">
        <v>1551</v>
      </c>
      <c r="C143" s="27" t="s">
        <v>1552</v>
      </c>
      <c r="D143" s="27">
        <v>-0.44052109920865501</v>
      </c>
      <c r="E143" s="27">
        <v>-1.0039133937366864</v>
      </c>
      <c r="F143" s="27" t="s">
        <v>1551</v>
      </c>
      <c r="G143" s="27" t="s">
        <v>1553</v>
      </c>
      <c r="H143" s="27" t="s">
        <v>1554</v>
      </c>
      <c r="I143" s="26" t="s">
        <v>1551</v>
      </c>
    </row>
    <row r="144" spans="2:9">
      <c r="B144" s="26" t="s">
        <v>1555</v>
      </c>
      <c r="C144" s="27" t="s">
        <v>1556</v>
      </c>
      <c r="D144" s="27">
        <v>0.41825767170738631</v>
      </c>
      <c r="E144" s="27">
        <v>0.57281705517783188</v>
      </c>
      <c r="F144" s="27" t="s">
        <v>1555</v>
      </c>
      <c r="G144" s="27" t="s">
        <v>1557</v>
      </c>
      <c r="H144" s="27" t="s">
        <v>1180</v>
      </c>
      <c r="I144" s="26" t="s">
        <v>1555</v>
      </c>
    </row>
    <row r="145" spans="2:9">
      <c r="B145" s="26" t="s">
        <v>1558</v>
      </c>
      <c r="C145" s="27" t="s">
        <v>1559</v>
      </c>
      <c r="D145" s="27">
        <v>-0.16314360054734028</v>
      </c>
      <c r="E145" s="27">
        <v>-1.3543475097246316</v>
      </c>
      <c r="F145" s="27" t="s">
        <v>1558</v>
      </c>
      <c r="G145" s="27" t="s">
        <v>1560</v>
      </c>
      <c r="H145" s="27" t="s">
        <v>1467</v>
      </c>
      <c r="I145" s="26" t="s">
        <v>1558</v>
      </c>
    </row>
    <row r="146" spans="2:9">
      <c r="B146" s="26" t="s">
        <v>1561</v>
      </c>
      <c r="C146" s="27" t="s">
        <v>1562</v>
      </c>
      <c r="D146" s="27">
        <v>-2.1154612059585614E-2</v>
      </c>
      <c r="E146" s="27">
        <v>-1.3713854822725777</v>
      </c>
      <c r="F146" s="27" t="s">
        <v>1561</v>
      </c>
      <c r="G146" s="27" t="s">
        <v>1563</v>
      </c>
      <c r="H146" s="27" t="s">
        <v>1564</v>
      </c>
      <c r="I146" s="26" t="s">
        <v>1561</v>
      </c>
    </row>
    <row r="147" spans="2:9">
      <c r="B147" s="26" t="s">
        <v>1565</v>
      </c>
      <c r="C147" s="27" t="s">
        <v>1566</v>
      </c>
      <c r="D147" s="27">
        <v>-0.53059230319990891</v>
      </c>
      <c r="E147" s="27">
        <v>-0.98624891254229985</v>
      </c>
      <c r="F147" s="27" t="s">
        <v>1565</v>
      </c>
      <c r="G147" s="27" t="s">
        <v>1567</v>
      </c>
      <c r="H147" s="27" t="s">
        <v>1568</v>
      </c>
      <c r="I147" s="26" t="s">
        <v>1565</v>
      </c>
    </row>
    <row r="148" spans="2:9">
      <c r="B148" s="26" t="s">
        <v>1569</v>
      </c>
      <c r="C148" s="27" t="s">
        <v>1570</v>
      </c>
      <c r="D148" s="27">
        <v>0.58707115885971251</v>
      </c>
      <c r="E148" s="27">
        <v>-1.47354833642966</v>
      </c>
      <c r="F148" s="27" t="s">
        <v>1569</v>
      </c>
      <c r="G148" s="27" t="s">
        <v>1571</v>
      </c>
      <c r="H148" s="27" t="s">
        <v>488</v>
      </c>
      <c r="I148" s="26" t="s">
        <v>1569</v>
      </c>
    </row>
    <row r="149" spans="2:9">
      <c r="B149" s="26" t="s">
        <v>1572</v>
      </c>
      <c r="C149" s="27" t="s">
        <v>1573</v>
      </c>
      <c r="D149" s="27">
        <v>-5.6791444192753324E-2</v>
      </c>
      <c r="E149" s="27">
        <v>-0.91200437556669089</v>
      </c>
      <c r="F149" s="27" t="s">
        <v>1572</v>
      </c>
      <c r="G149" s="27" t="s">
        <v>1572</v>
      </c>
      <c r="H149" s="27" t="s">
        <v>1281</v>
      </c>
      <c r="I149" s="26" t="s">
        <v>1572</v>
      </c>
    </row>
    <row r="150" spans="2:9">
      <c r="B150" s="26" t="s">
        <v>1574</v>
      </c>
      <c r="C150" s="27" t="s">
        <v>1575</v>
      </c>
      <c r="D150" s="27">
        <v>0.55343693231997737</v>
      </c>
      <c r="E150" s="27">
        <v>1.305459195803881</v>
      </c>
      <c r="F150" s="27" t="s">
        <v>1574</v>
      </c>
      <c r="G150" s="27" t="s">
        <v>1574</v>
      </c>
      <c r="H150" s="27" t="s">
        <v>1305</v>
      </c>
      <c r="I150" s="26" t="s">
        <v>1574</v>
      </c>
    </row>
    <row r="151" spans="2:9">
      <c r="B151" s="26" t="s">
        <v>1576</v>
      </c>
      <c r="C151" s="27" t="s">
        <v>1577</v>
      </c>
      <c r="D151" s="27">
        <v>0.35791117377493642</v>
      </c>
      <c r="E151" s="27">
        <v>-0.22764677695339164</v>
      </c>
      <c r="F151" s="27" t="s">
        <v>1576</v>
      </c>
      <c r="G151" s="27" t="s">
        <v>1576</v>
      </c>
      <c r="H151" s="27" t="s">
        <v>1578</v>
      </c>
      <c r="I151" s="26" t="s">
        <v>1576</v>
      </c>
    </row>
    <row r="152" spans="2:9">
      <c r="B152" s="26" t="s">
        <v>1579</v>
      </c>
      <c r="C152" s="27" t="s">
        <v>1580</v>
      </c>
      <c r="D152" s="27">
        <v>0.21819059100230556</v>
      </c>
      <c r="E152" s="27">
        <v>-1.2219957272406821</v>
      </c>
      <c r="F152" s="27" t="s">
        <v>1579</v>
      </c>
      <c r="G152" s="27" t="s">
        <v>1581</v>
      </c>
      <c r="H152" s="27" t="s">
        <v>1582</v>
      </c>
      <c r="I152" s="26" t="s">
        <v>1579</v>
      </c>
    </row>
    <row r="153" spans="2:9">
      <c r="B153" s="26" t="s">
        <v>1583</v>
      </c>
      <c r="C153" s="27" t="s">
        <v>1584</v>
      </c>
      <c r="D153" s="27">
        <v>0.12337523042838489</v>
      </c>
      <c r="E153" s="27">
        <v>-1.2345918076540583</v>
      </c>
      <c r="F153" s="27" t="s">
        <v>1583</v>
      </c>
      <c r="G153" s="27" t="s">
        <v>1585</v>
      </c>
      <c r="H153" s="27" t="s">
        <v>1257</v>
      </c>
      <c r="I153" s="26" t="s">
        <v>1583</v>
      </c>
    </row>
    <row r="154" spans="2:9">
      <c r="B154" s="26" t="s">
        <v>1586</v>
      </c>
      <c r="C154" s="27" t="s">
        <v>1587</v>
      </c>
      <c r="D154" s="27">
        <v>0.83514354913617384</v>
      </c>
      <c r="E154" s="27">
        <v>6.1036081884283749E-2</v>
      </c>
      <c r="F154" s="27" t="s">
        <v>1586</v>
      </c>
      <c r="G154" s="27" t="s">
        <v>1588</v>
      </c>
      <c r="H154" s="27" t="s">
        <v>1293</v>
      </c>
      <c r="I154" s="26" t="s">
        <v>1586</v>
      </c>
    </row>
    <row r="155" spans="2:9">
      <c r="B155" s="26" t="s">
        <v>1589</v>
      </c>
      <c r="C155" s="27" t="s">
        <v>1590</v>
      </c>
      <c r="D155" s="27">
        <v>0.77354037206498105</v>
      </c>
      <c r="E155" s="27">
        <v>-1.2181927332041587</v>
      </c>
      <c r="F155" s="27" t="s">
        <v>1589</v>
      </c>
      <c r="G155" s="27" t="s">
        <v>1591</v>
      </c>
      <c r="H155" s="27" t="s">
        <v>488</v>
      </c>
      <c r="I155" s="26" t="s">
        <v>1589</v>
      </c>
    </row>
    <row r="156" spans="2:9">
      <c r="B156" s="26" t="s">
        <v>1592</v>
      </c>
      <c r="C156" s="27" t="s">
        <v>1593</v>
      </c>
      <c r="D156" s="27">
        <v>0.42643630599349697</v>
      </c>
      <c r="E156" s="27">
        <v>0.95384163760642315</v>
      </c>
      <c r="F156" s="27" t="s">
        <v>1592</v>
      </c>
      <c r="G156" s="27" t="s">
        <v>1594</v>
      </c>
      <c r="H156" s="27" t="s">
        <v>1595</v>
      </c>
      <c r="I156" s="26" t="s">
        <v>1592</v>
      </c>
    </row>
    <row r="157" spans="2:9">
      <c r="B157" s="26" t="s">
        <v>1596</v>
      </c>
      <c r="C157" s="27" t="s">
        <v>1597</v>
      </c>
      <c r="D157" s="27">
        <v>0.78350272507066288</v>
      </c>
      <c r="E157" s="27">
        <v>4.2270828826392853E-2</v>
      </c>
      <c r="F157" s="27" t="s">
        <v>1596</v>
      </c>
      <c r="G157" s="27" t="s">
        <v>1596</v>
      </c>
      <c r="H157" s="27" t="s">
        <v>1293</v>
      </c>
      <c r="I157" s="26" t="s">
        <v>1596</v>
      </c>
    </row>
    <row r="158" spans="2:9">
      <c r="B158" s="26" t="s">
        <v>1598</v>
      </c>
      <c r="C158" s="27" t="s">
        <v>1599</v>
      </c>
      <c r="D158" s="27">
        <v>0.52699344046082996</v>
      </c>
      <c r="E158" s="27">
        <v>-1.7046613174103322</v>
      </c>
      <c r="F158" s="27" t="s">
        <v>1598</v>
      </c>
      <c r="G158" s="27" t="s">
        <v>1600</v>
      </c>
      <c r="H158" s="27" t="s">
        <v>488</v>
      </c>
      <c r="I158" s="26" t="s">
        <v>1598</v>
      </c>
    </row>
    <row r="159" spans="2:9">
      <c r="B159" s="26" t="s">
        <v>1601</v>
      </c>
      <c r="C159" s="27" t="s">
        <v>1602</v>
      </c>
      <c r="D159" s="27">
        <v>0.80340818104224554</v>
      </c>
      <c r="E159" s="27">
        <v>0.21985045158735775</v>
      </c>
      <c r="F159" s="27" t="s">
        <v>1601</v>
      </c>
      <c r="G159" s="27" t="s">
        <v>1603</v>
      </c>
      <c r="H159" s="27" t="s">
        <v>1325</v>
      </c>
      <c r="I159" s="26" t="s">
        <v>1601</v>
      </c>
    </row>
    <row r="160" spans="2:9">
      <c r="B160" s="26" t="s">
        <v>1604</v>
      </c>
      <c r="C160" s="27" t="s">
        <v>1605</v>
      </c>
      <c r="D160" s="27">
        <v>0.38444541284837586</v>
      </c>
      <c r="E160" s="27">
        <v>-1.3751378762484991</v>
      </c>
      <c r="F160" s="27" t="s">
        <v>1604</v>
      </c>
      <c r="G160" s="27" t="s">
        <v>1606</v>
      </c>
      <c r="H160" s="27" t="s">
        <v>1607</v>
      </c>
      <c r="I160" s="26" t="s">
        <v>1604</v>
      </c>
    </row>
    <row r="161" spans="2:9">
      <c r="B161" s="26" t="s">
        <v>1608</v>
      </c>
      <c r="C161" s="27" t="s">
        <v>1609</v>
      </c>
      <c r="D161" s="27">
        <v>0.76632693393630413</v>
      </c>
      <c r="E161" s="27">
        <v>8.5553076300527497E-2</v>
      </c>
      <c r="F161" s="27" t="s">
        <v>1608</v>
      </c>
      <c r="G161" s="27" t="s">
        <v>1610</v>
      </c>
      <c r="H161" s="27" t="s">
        <v>1293</v>
      </c>
      <c r="I161" s="26" t="s">
        <v>1608</v>
      </c>
    </row>
    <row r="162" spans="2:9">
      <c r="B162" s="26" t="s">
        <v>1611</v>
      </c>
      <c r="C162" s="27" t="s">
        <v>1612</v>
      </c>
      <c r="D162" s="27">
        <v>-0.66391274395205635</v>
      </c>
      <c r="E162" s="27">
        <v>2.5214596148050128</v>
      </c>
      <c r="F162" s="27" t="s">
        <v>1611</v>
      </c>
      <c r="G162" s="27" t="s">
        <v>1611</v>
      </c>
      <c r="H162" s="27" t="s">
        <v>1174</v>
      </c>
      <c r="I162" s="26" t="s">
        <v>1611</v>
      </c>
    </row>
    <row r="163" spans="2:9">
      <c r="B163" s="26" t="s">
        <v>1613</v>
      </c>
      <c r="C163" s="27" t="s">
        <v>1614</v>
      </c>
      <c r="D163" s="27">
        <v>0.54694081663112215</v>
      </c>
      <c r="E163" s="27">
        <v>0.85105746796706727</v>
      </c>
      <c r="F163" s="27" t="s">
        <v>1613</v>
      </c>
      <c r="G163" s="27" t="s">
        <v>1613</v>
      </c>
      <c r="H163" s="27" t="s">
        <v>1163</v>
      </c>
      <c r="I163" s="26" t="s">
        <v>1613</v>
      </c>
    </row>
    <row r="164" spans="2:9">
      <c r="B164" s="26" t="s">
        <v>1615</v>
      </c>
      <c r="C164" s="27" t="s">
        <v>1616</v>
      </c>
      <c r="D164" s="27">
        <v>0.31773369359507714</v>
      </c>
      <c r="E164" s="27">
        <v>-1.1005190962261262</v>
      </c>
      <c r="F164" s="27" t="s">
        <v>1615</v>
      </c>
      <c r="G164" s="27" t="s">
        <v>1617</v>
      </c>
      <c r="H164" s="27" t="s">
        <v>1618</v>
      </c>
      <c r="I164" s="26" t="s">
        <v>1615</v>
      </c>
    </row>
    <row r="165" spans="2:9">
      <c r="B165" s="26" t="s">
        <v>1619</v>
      </c>
      <c r="C165" s="27" t="s">
        <v>1620</v>
      </c>
      <c r="D165" s="27">
        <v>0.71306997056327825</v>
      </c>
      <c r="E165" s="27">
        <v>0.45302290947186985</v>
      </c>
      <c r="F165" s="27" t="s">
        <v>1619</v>
      </c>
      <c r="G165" s="27" t="s">
        <v>1621</v>
      </c>
      <c r="H165" s="27" t="s">
        <v>1302</v>
      </c>
      <c r="I165" s="26" t="s">
        <v>1619</v>
      </c>
    </row>
    <row r="166" spans="2:9">
      <c r="B166" s="26" t="s">
        <v>1622</v>
      </c>
      <c r="C166" s="27" t="s">
        <v>1623</v>
      </c>
      <c r="D166" s="27">
        <v>7.7715671866958214E-2</v>
      </c>
      <c r="E166" s="27">
        <v>-1.3223731423831189</v>
      </c>
      <c r="F166" s="27" t="s">
        <v>1622</v>
      </c>
      <c r="G166" s="27" t="s">
        <v>1624</v>
      </c>
      <c r="H166" s="27" t="s">
        <v>1257</v>
      </c>
      <c r="I166" s="26" t="s">
        <v>1622</v>
      </c>
    </row>
    <row r="167" spans="2:9">
      <c r="B167" s="26" t="s">
        <v>1625</v>
      </c>
      <c r="C167" s="27" t="s">
        <v>1626</v>
      </c>
      <c r="D167" s="27">
        <v>0.39168328547964598</v>
      </c>
      <c r="E167" s="27">
        <v>-1.291035781656747</v>
      </c>
      <c r="F167" s="27" t="s">
        <v>1625</v>
      </c>
      <c r="G167" s="27" t="s">
        <v>1625</v>
      </c>
      <c r="H167" s="27" t="s">
        <v>1539</v>
      </c>
      <c r="I167" s="26" t="s">
        <v>1625</v>
      </c>
    </row>
    <row r="168" spans="2:9">
      <c r="B168" s="26" t="s">
        <v>1627</v>
      </c>
      <c r="C168" s="27" t="s">
        <v>1628</v>
      </c>
      <c r="D168" s="27">
        <v>-0.26613303332775434</v>
      </c>
      <c r="E168" s="27">
        <v>-2.5589494660957293</v>
      </c>
      <c r="F168" s="27" t="s">
        <v>1627</v>
      </c>
      <c r="G168" s="27" t="s">
        <v>1627</v>
      </c>
      <c r="H168" s="27" t="s">
        <v>1629</v>
      </c>
      <c r="I168" s="26" t="s">
        <v>1627</v>
      </c>
    </row>
    <row r="169" spans="2:9">
      <c r="B169" s="26" t="s">
        <v>1630</v>
      </c>
      <c r="C169" s="27" t="s">
        <v>1631</v>
      </c>
      <c r="D169" s="27">
        <v>0.69142266537964969</v>
      </c>
      <c r="E169" s="27">
        <v>2.4472831215887041</v>
      </c>
      <c r="F169" s="27" t="s">
        <v>1630</v>
      </c>
      <c r="G169" s="27" t="s">
        <v>1630</v>
      </c>
      <c r="H169" s="27" t="s">
        <v>1368</v>
      </c>
      <c r="I169" s="26" t="s">
        <v>1630</v>
      </c>
    </row>
    <row r="170" spans="2:9">
      <c r="B170" s="26" t="s">
        <v>1632</v>
      </c>
      <c r="C170" s="27" t="s">
        <v>1633</v>
      </c>
      <c r="D170" s="27">
        <v>-0.22959457968516225</v>
      </c>
      <c r="E170" s="27">
        <v>-1.2951110839141045</v>
      </c>
      <c r="F170" s="27" t="s">
        <v>1632</v>
      </c>
      <c r="G170" s="27" t="s">
        <v>1634</v>
      </c>
      <c r="H170" s="27" t="s">
        <v>1467</v>
      </c>
      <c r="I170" s="26" t="s">
        <v>1632</v>
      </c>
    </row>
    <row r="171" spans="2:9">
      <c r="B171" s="26" t="s">
        <v>1635</v>
      </c>
      <c r="C171" s="27" t="s">
        <v>1636</v>
      </c>
      <c r="D171" s="27">
        <v>0.64400382215896657</v>
      </c>
      <c r="E171" s="27">
        <v>0.53757015371384143</v>
      </c>
      <c r="F171" s="27" t="s">
        <v>1635</v>
      </c>
      <c r="G171" s="27" t="s">
        <v>1635</v>
      </c>
      <c r="H171" s="27" t="s">
        <v>1222</v>
      </c>
      <c r="I171" s="26" t="s">
        <v>1635</v>
      </c>
    </row>
    <row r="172" spans="2:9">
      <c r="B172" s="26" t="s">
        <v>1637</v>
      </c>
      <c r="C172" s="27" t="s">
        <v>1638</v>
      </c>
      <c r="D172" s="27">
        <v>0.55684554548938925</v>
      </c>
      <c r="E172" s="27">
        <v>0.94730364370923059</v>
      </c>
      <c r="F172" s="27" t="s">
        <v>1637</v>
      </c>
      <c r="G172" s="27" t="s">
        <v>1639</v>
      </c>
      <c r="H172" s="27" t="s">
        <v>1163</v>
      </c>
      <c r="I172" s="26" t="s">
        <v>1637</v>
      </c>
    </row>
    <row r="173" spans="2:9">
      <c r="B173" s="26" t="s">
        <v>1640</v>
      </c>
      <c r="C173" s="27" t="s">
        <v>1641</v>
      </c>
      <c r="D173" s="27">
        <v>0.42635428063192338</v>
      </c>
      <c r="E173" s="27">
        <v>0.95047313830163505</v>
      </c>
      <c r="F173" s="27" t="s">
        <v>1640</v>
      </c>
      <c r="G173" s="27" t="s">
        <v>1594</v>
      </c>
      <c r="H173" s="27" t="s">
        <v>1595</v>
      </c>
      <c r="I173" s="26" t="s">
        <v>1640</v>
      </c>
    </row>
    <row r="174" spans="2:9">
      <c r="B174" s="26" t="s">
        <v>1642</v>
      </c>
      <c r="C174" s="27" t="s">
        <v>1643</v>
      </c>
      <c r="D174" s="27">
        <v>0.48585778821027265</v>
      </c>
      <c r="E174" s="27">
        <v>-3.2535381306687768E-3</v>
      </c>
      <c r="F174" s="27" t="s">
        <v>1642</v>
      </c>
      <c r="G174" s="27" t="s">
        <v>1644</v>
      </c>
      <c r="H174" s="27" t="s">
        <v>1145</v>
      </c>
      <c r="I174" s="26" t="s">
        <v>1642</v>
      </c>
    </row>
    <row r="175" spans="2:9">
      <c r="B175" s="26" t="s">
        <v>1645</v>
      </c>
      <c r="C175" s="27" t="s">
        <v>1646</v>
      </c>
      <c r="D175" s="27">
        <v>0.68305381481137972</v>
      </c>
      <c r="E175" s="27">
        <v>-2.1194754219598382</v>
      </c>
      <c r="F175" s="27" t="s">
        <v>1645</v>
      </c>
      <c r="G175" s="27" t="s">
        <v>1647</v>
      </c>
      <c r="H175" s="27" t="s">
        <v>488</v>
      </c>
      <c r="I175" s="26" t="s">
        <v>1645</v>
      </c>
    </row>
    <row r="176" spans="2:9">
      <c r="B176" s="26" t="s">
        <v>1648</v>
      </c>
      <c r="C176" s="27" t="s">
        <v>1649</v>
      </c>
      <c r="D176" s="27">
        <v>0.56726343219889375</v>
      </c>
      <c r="E176" s="27">
        <v>-1.6347224461274708</v>
      </c>
      <c r="F176" s="27" t="s">
        <v>1648</v>
      </c>
      <c r="G176" s="27" t="s">
        <v>1650</v>
      </c>
      <c r="H176" s="27" t="s">
        <v>488</v>
      </c>
      <c r="I176" s="26" t="s">
        <v>1648</v>
      </c>
    </row>
    <row r="177" spans="2:9">
      <c r="B177" s="26" t="s">
        <v>1651</v>
      </c>
      <c r="C177" s="27" t="s">
        <v>1652</v>
      </c>
      <c r="D177" s="27">
        <v>0.28579939606879867</v>
      </c>
      <c r="E177" s="27">
        <v>2.1052161916925978</v>
      </c>
      <c r="F177" s="27" t="s">
        <v>1651</v>
      </c>
      <c r="G177" s="27" t="s">
        <v>1651</v>
      </c>
      <c r="H177" s="27" t="s">
        <v>1653</v>
      </c>
      <c r="I177" s="26" t="s">
        <v>1651</v>
      </c>
    </row>
    <row r="178" spans="2:9">
      <c r="B178" s="26" t="s">
        <v>1654</v>
      </c>
      <c r="C178" s="27" t="s">
        <v>1655</v>
      </c>
      <c r="D178" s="27">
        <v>0.45851195079463275</v>
      </c>
      <c r="E178" s="27">
        <v>0.88372300294961303</v>
      </c>
      <c r="F178" s="27" t="s">
        <v>1654</v>
      </c>
      <c r="G178" s="27" t="s">
        <v>1656</v>
      </c>
      <c r="H178" s="27" t="s">
        <v>1656</v>
      </c>
      <c r="I178" s="26" t="s">
        <v>1654</v>
      </c>
    </row>
    <row r="179" spans="2:9">
      <c r="B179" s="26" t="s">
        <v>1657</v>
      </c>
      <c r="C179" s="27" t="s">
        <v>1658</v>
      </c>
      <c r="D179" s="27">
        <v>0.70629111505080533</v>
      </c>
      <c r="E179" s="27">
        <v>-0.87347911298142877</v>
      </c>
      <c r="F179" s="27" t="s">
        <v>1657</v>
      </c>
      <c r="G179" s="27" t="s">
        <v>1659</v>
      </c>
      <c r="H179" s="27" t="s">
        <v>1160</v>
      </c>
      <c r="I179" s="26" t="s">
        <v>1657</v>
      </c>
    </row>
    <row r="180" spans="2:9">
      <c r="B180" s="26" t="s">
        <v>1660</v>
      </c>
      <c r="C180" s="27" t="s">
        <v>1661</v>
      </c>
      <c r="D180" s="27">
        <v>0.66198594690280943</v>
      </c>
      <c r="E180" s="27">
        <v>0.7176200478643382</v>
      </c>
      <c r="F180" s="27" t="s">
        <v>1660</v>
      </c>
      <c r="G180" s="27" t="s">
        <v>1660</v>
      </c>
      <c r="H180" s="27" t="s">
        <v>1222</v>
      </c>
      <c r="I180" s="26" t="s">
        <v>1660</v>
      </c>
    </row>
    <row r="181" spans="2:9">
      <c r="B181" s="26" t="s">
        <v>1662</v>
      </c>
      <c r="C181" s="27" t="s">
        <v>1663</v>
      </c>
      <c r="D181" s="27">
        <v>0.19005937422518701</v>
      </c>
      <c r="E181" s="27">
        <v>-1.3051711772754615</v>
      </c>
      <c r="F181" s="27" t="s">
        <v>1662</v>
      </c>
      <c r="G181" s="27" t="s">
        <v>1664</v>
      </c>
      <c r="H181" s="27" t="s">
        <v>1257</v>
      </c>
      <c r="I181" s="26" t="s">
        <v>1662</v>
      </c>
    </row>
    <row r="182" spans="2:9">
      <c r="B182" s="26" t="s">
        <v>1665</v>
      </c>
      <c r="C182" s="27" t="s">
        <v>1666</v>
      </c>
      <c r="D182" s="27">
        <v>-0.38999380937472794</v>
      </c>
      <c r="E182" s="27">
        <v>-0.85615029749796479</v>
      </c>
      <c r="F182" s="27" t="s">
        <v>1665</v>
      </c>
      <c r="G182" s="27" t="s">
        <v>1665</v>
      </c>
      <c r="H182" s="27" t="s">
        <v>1281</v>
      </c>
      <c r="I182" s="26" t="s">
        <v>1665</v>
      </c>
    </row>
    <row r="183" spans="2:9">
      <c r="B183" s="26" t="s">
        <v>1667</v>
      </c>
      <c r="C183" s="27" t="s">
        <v>1668</v>
      </c>
      <c r="D183" s="27">
        <v>0.93137401222802241</v>
      </c>
      <c r="E183" s="27">
        <v>1.4580218409583867</v>
      </c>
      <c r="F183" s="27" t="s">
        <v>1667</v>
      </c>
      <c r="G183" s="27" t="s">
        <v>1667</v>
      </c>
      <c r="H183" s="27" t="s">
        <v>1160</v>
      </c>
      <c r="I183" s="26" t="s">
        <v>1667</v>
      </c>
    </row>
    <row r="184" spans="2:9">
      <c r="B184" s="26" t="s">
        <v>1669</v>
      </c>
      <c r="C184" s="27" t="s">
        <v>1670</v>
      </c>
      <c r="D184" s="27">
        <v>0.83179602222497229</v>
      </c>
      <c r="E184" s="27">
        <v>0.40962876345886956</v>
      </c>
      <c r="F184" s="27" t="s">
        <v>1669</v>
      </c>
      <c r="G184" s="27" t="s">
        <v>1671</v>
      </c>
      <c r="H184" s="27" t="s">
        <v>1533</v>
      </c>
      <c r="I184" s="26" t="s">
        <v>1669</v>
      </c>
    </row>
    <row r="185" spans="2:9">
      <c r="B185" s="26" t="s">
        <v>1672</v>
      </c>
      <c r="C185" s="27" t="s">
        <v>1673</v>
      </c>
      <c r="D185" s="27">
        <v>-0.80138711679206354</v>
      </c>
      <c r="E185" s="27">
        <v>-1.2512177949337959</v>
      </c>
      <c r="F185" s="27" t="s">
        <v>1672</v>
      </c>
      <c r="G185" s="27" t="s">
        <v>1672</v>
      </c>
      <c r="H185" s="27" t="s">
        <v>1449</v>
      </c>
      <c r="I185" s="26" t="s">
        <v>1672</v>
      </c>
    </row>
    <row r="186" spans="2:9">
      <c r="B186" s="26" t="s">
        <v>1674</v>
      </c>
      <c r="C186" s="27" t="s">
        <v>1675</v>
      </c>
      <c r="D186" s="27">
        <v>0.35333143551662194</v>
      </c>
      <c r="E186" s="27">
        <v>1.4978032092156266</v>
      </c>
      <c r="F186" s="27" t="s">
        <v>1674</v>
      </c>
      <c r="G186" s="27" t="s">
        <v>1676</v>
      </c>
      <c r="H186" s="27" t="s">
        <v>1305</v>
      </c>
      <c r="I186" s="26" t="s">
        <v>1674</v>
      </c>
    </row>
    <row r="187" spans="2:9">
      <c r="B187" s="26" t="s">
        <v>1677</v>
      </c>
      <c r="C187" s="27" t="s">
        <v>1678</v>
      </c>
      <c r="D187" s="27">
        <v>0.87170954692394587</v>
      </c>
      <c r="E187" s="27">
        <v>0.11458086539343527</v>
      </c>
      <c r="F187" s="27" t="s">
        <v>1677</v>
      </c>
      <c r="G187" s="27" t="s">
        <v>1677</v>
      </c>
      <c r="H187" s="27" t="s">
        <v>1149</v>
      </c>
      <c r="I187" s="26" t="s">
        <v>1677</v>
      </c>
    </row>
    <row r="188" spans="2:9">
      <c r="B188" s="26" t="s">
        <v>1679</v>
      </c>
      <c r="C188" s="27" t="s">
        <v>1680</v>
      </c>
      <c r="D188" s="27">
        <v>-0.31124280435973989</v>
      </c>
      <c r="E188" s="27">
        <v>0.43916671534678109</v>
      </c>
      <c r="F188" s="27" t="s">
        <v>1679</v>
      </c>
      <c r="G188" s="27" t="s">
        <v>1679</v>
      </c>
      <c r="H188" s="27" t="s">
        <v>1681</v>
      </c>
      <c r="I188" s="26" t="s">
        <v>1679</v>
      </c>
    </row>
    <row r="189" spans="2:9">
      <c r="B189" s="26" t="s">
        <v>1682</v>
      </c>
      <c r="C189" s="27" t="s">
        <v>1683</v>
      </c>
      <c r="D189" s="27">
        <v>0.18132575032336756</v>
      </c>
      <c r="E189" s="27">
        <v>0.78437018321672847</v>
      </c>
      <c r="F189" s="27" t="s">
        <v>1682</v>
      </c>
      <c r="G189" s="27" t="s">
        <v>1682</v>
      </c>
      <c r="H189" s="27" t="s">
        <v>1684</v>
      </c>
      <c r="I189" s="26" t="s">
        <v>1682</v>
      </c>
    </row>
    <row r="190" spans="2:9">
      <c r="B190" s="26" t="s">
        <v>1685</v>
      </c>
      <c r="C190" s="27" t="s">
        <v>1686</v>
      </c>
      <c r="D190" s="27">
        <v>0.89577101056307673</v>
      </c>
      <c r="E190" s="27">
        <v>-1.4791665868383716E-2</v>
      </c>
      <c r="F190" s="27" t="s">
        <v>1685</v>
      </c>
      <c r="G190" s="27" t="s">
        <v>1685</v>
      </c>
      <c r="H190" s="27" t="s">
        <v>1194</v>
      </c>
      <c r="I190" s="26" t="s">
        <v>1685</v>
      </c>
    </row>
    <row r="191" spans="2:9">
      <c r="B191" s="26" t="s">
        <v>1687</v>
      </c>
      <c r="C191" s="27" t="s">
        <v>1688</v>
      </c>
      <c r="D191" s="27">
        <v>7.3680471134358091E-2</v>
      </c>
      <c r="E191" s="27">
        <v>0.27552465426716177</v>
      </c>
      <c r="F191" s="27" t="s">
        <v>1687</v>
      </c>
      <c r="G191" s="27" t="s">
        <v>1687</v>
      </c>
      <c r="H191" s="27" t="s">
        <v>1331</v>
      </c>
      <c r="I191" s="26" t="s">
        <v>1687</v>
      </c>
    </row>
    <row r="192" spans="2:9">
      <c r="B192" s="26" t="s">
        <v>1689</v>
      </c>
      <c r="C192" s="27" t="s">
        <v>1690</v>
      </c>
      <c r="D192" s="27">
        <v>0.77672737694139116</v>
      </c>
      <c r="E192" s="27">
        <v>0.45556759318295398</v>
      </c>
      <c r="F192" s="27" t="s">
        <v>1689</v>
      </c>
      <c r="G192" s="27" t="s">
        <v>1691</v>
      </c>
      <c r="H192" s="27" t="s">
        <v>1533</v>
      </c>
      <c r="I192" s="26" t="s">
        <v>1689</v>
      </c>
    </row>
    <row r="193" spans="2:9">
      <c r="B193" s="26" t="s">
        <v>1692</v>
      </c>
      <c r="C193" s="27" t="s">
        <v>1693</v>
      </c>
      <c r="D193" s="27">
        <v>0.10204843173674621</v>
      </c>
      <c r="E193" s="27">
        <v>-0.36040079426320681</v>
      </c>
      <c r="F193" s="27" t="s">
        <v>1692</v>
      </c>
      <c r="G193" s="27" t="s">
        <v>1692</v>
      </c>
      <c r="H193" s="27" t="s">
        <v>1331</v>
      </c>
      <c r="I193" s="26" t="s">
        <v>1692</v>
      </c>
    </row>
    <row r="194" spans="2:9">
      <c r="B194" s="26" t="s">
        <v>1694</v>
      </c>
      <c r="C194" s="27" t="s">
        <v>1695</v>
      </c>
      <c r="D194" s="27">
        <v>0.35544152462756601</v>
      </c>
      <c r="E194" s="27">
        <v>-1.3003785502341727</v>
      </c>
      <c r="F194" s="27" t="s">
        <v>1694</v>
      </c>
      <c r="G194" s="27" t="s">
        <v>1696</v>
      </c>
      <c r="H194" s="27" t="s">
        <v>1607</v>
      </c>
      <c r="I194" s="26" t="s">
        <v>1694</v>
      </c>
    </row>
    <row r="195" spans="2:9">
      <c r="B195" s="26" t="s">
        <v>1697</v>
      </c>
      <c r="C195" s="27" t="s">
        <v>1698</v>
      </c>
      <c r="D195" s="27">
        <v>0.18808366151192932</v>
      </c>
      <c r="E195" s="27">
        <v>2.1470167618876732</v>
      </c>
      <c r="F195" s="27" t="s">
        <v>1697</v>
      </c>
      <c r="G195" s="27" t="s">
        <v>1697</v>
      </c>
      <c r="H195" s="27" t="s">
        <v>1653</v>
      </c>
      <c r="I195" s="26" t="s">
        <v>1697</v>
      </c>
    </row>
    <row r="196" spans="2:9">
      <c r="B196" s="26" t="s">
        <v>1699</v>
      </c>
      <c r="C196" s="27" t="s">
        <v>1700</v>
      </c>
      <c r="D196" s="27">
        <v>0.81196033237286946</v>
      </c>
      <c r="E196" s="27">
        <v>0.4696733255021821</v>
      </c>
      <c r="F196" s="27" t="s">
        <v>1699</v>
      </c>
      <c r="G196" s="27" t="s">
        <v>1699</v>
      </c>
      <c r="H196" s="27" t="s">
        <v>1533</v>
      </c>
      <c r="I196" s="26" t="s">
        <v>1699</v>
      </c>
    </row>
    <row r="197" spans="2:9">
      <c r="B197" s="26" t="s">
        <v>1701</v>
      </c>
      <c r="C197" s="27" t="s">
        <v>1702</v>
      </c>
      <c r="D197" s="27">
        <v>0.72077036769719427</v>
      </c>
      <c r="E197" s="27">
        <v>3.6275969988839453E-2</v>
      </c>
      <c r="F197" s="27" t="s">
        <v>1701</v>
      </c>
      <c r="G197" s="27" t="s">
        <v>1701</v>
      </c>
      <c r="H197" s="27" t="s">
        <v>1299</v>
      </c>
      <c r="I197" s="26" t="s">
        <v>1701</v>
      </c>
    </row>
    <row r="198" spans="2:9">
      <c r="B198" s="26" t="s">
        <v>1703</v>
      </c>
      <c r="C198" s="27" t="s">
        <v>1704</v>
      </c>
      <c r="D198" s="27">
        <v>0.46039167647031914</v>
      </c>
      <c r="E198" s="27">
        <v>-1.3981430606928791</v>
      </c>
      <c r="F198" s="27" t="s">
        <v>1703</v>
      </c>
      <c r="G198" s="27" t="s">
        <v>1703</v>
      </c>
      <c r="H198" s="27" t="s">
        <v>488</v>
      </c>
      <c r="I198" s="26" t="s">
        <v>1703</v>
      </c>
    </row>
    <row r="199" spans="2:9">
      <c r="B199" s="26" t="s">
        <v>1705</v>
      </c>
      <c r="C199" s="27" t="s">
        <v>1706</v>
      </c>
      <c r="D199" s="27">
        <v>0.85047103989530448</v>
      </c>
      <c r="E199" s="27">
        <v>-1.6512943654846943</v>
      </c>
      <c r="F199" s="27" t="s">
        <v>1705</v>
      </c>
      <c r="G199" s="27" t="s">
        <v>1707</v>
      </c>
      <c r="H199" s="27" t="s">
        <v>488</v>
      </c>
      <c r="I199" s="26" t="s">
        <v>1705</v>
      </c>
    </row>
    <row r="200" spans="2:9">
      <c r="B200" s="26" t="s">
        <v>1708</v>
      </c>
      <c r="C200" s="27" t="s">
        <v>1709</v>
      </c>
      <c r="D200" s="27">
        <v>0.46307074994840947</v>
      </c>
      <c r="E200" s="27">
        <v>0.95687324703358789</v>
      </c>
      <c r="F200" s="27" t="s">
        <v>1708</v>
      </c>
      <c r="G200" s="27" t="s">
        <v>1708</v>
      </c>
      <c r="H200" s="27" t="s">
        <v>1163</v>
      </c>
      <c r="I200" s="26" t="s">
        <v>1708</v>
      </c>
    </row>
    <row r="201" spans="2:9">
      <c r="B201" s="26" t="s">
        <v>1710</v>
      </c>
      <c r="C201" s="27" t="s">
        <v>1711</v>
      </c>
      <c r="D201" s="27">
        <v>-6.0080514718027944E-2</v>
      </c>
      <c r="E201" s="27">
        <v>2.0029922179884951</v>
      </c>
      <c r="F201" s="27" t="s">
        <v>1710</v>
      </c>
      <c r="G201" s="27" t="s">
        <v>1712</v>
      </c>
      <c r="H201" s="27" t="s">
        <v>1427</v>
      </c>
      <c r="I201" s="26" t="s">
        <v>1710</v>
      </c>
    </row>
    <row r="202" spans="2:9">
      <c r="B202" s="26" t="s">
        <v>1713</v>
      </c>
      <c r="C202" s="27" t="s">
        <v>1714</v>
      </c>
      <c r="D202" s="27">
        <v>0.731971889558233</v>
      </c>
      <c r="E202" s="27">
        <v>-1.2685610989009923</v>
      </c>
      <c r="F202" s="27" t="s">
        <v>1713</v>
      </c>
      <c r="G202" s="27" t="s">
        <v>1715</v>
      </c>
      <c r="H202" s="27" t="s">
        <v>488</v>
      </c>
      <c r="I202" s="26" t="s">
        <v>1713</v>
      </c>
    </row>
    <row r="203" spans="2:9">
      <c r="B203" s="26" t="s">
        <v>1716</v>
      </c>
      <c r="C203" s="27" t="s">
        <v>1717</v>
      </c>
      <c r="D203" s="27">
        <v>0.70368186166755731</v>
      </c>
      <c r="E203" s="27">
        <v>0.48830296956512831</v>
      </c>
      <c r="F203" s="27" t="s">
        <v>1716</v>
      </c>
      <c r="G203" s="27" t="s">
        <v>1716</v>
      </c>
      <c r="H203" s="27" t="s">
        <v>1222</v>
      </c>
      <c r="I203" s="26" t="s">
        <v>1716</v>
      </c>
    </row>
    <row r="204" spans="2:9">
      <c r="B204" s="26" t="s">
        <v>1718</v>
      </c>
      <c r="C204" s="27" t="s">
        <v>1719</v>
      </c>
      <c r="D204" s="27">
        <v>0.4335659544162897</v>
      </c>
      <c r="E204" s="27">
        <v>1.2014567631237181</v>
      </c>
      <c r="F204" s="27" t="s">
        <v>1718</v>
      </c>
      <c r="G204" s="27" t="s">
        <v>1718</v>
      </c>
      <c r="H204" s="27" t="s">
        <v>1720</v>
      </c>
      <c r="I204" s="26" t="s">
        <v>1718</v>
      </c>
    </row>
    <row r="205" spans="2:9">
      <c r="B205" s="26" t="s">
        <v>1721</v>
      </c>
      <c r="C205" s="27" t="s">
        <v>1722</v>
      </c>
      <c r="D205" s="27">
        <v>-0.12043871391396718</v>
      </c>
      <c r="E205" s="27">
        <v>1.8775553332749282</v>
      </c>
      <c r="F205" s="27" t="s">
        <v>1721</v>
      </c>
      <c r="G205" s="27" t="s">
        <v>1723</v>
      </c>
      <c r="H205" s="27" t="s">
        <v>1427</v>
      </c>
      <c r="I205" s="26" t="s">
        <v>1721</v>
      </c>
    </row>
    <row r="206" spans="2:9">
      <c r="B206" s="26" t="s">
        <v>1724</v>
      </c>
      <c r="C206" s="27" t="s">
        <v>1725</v>
      </c>
      <c r="D206" s="27">
        <v>0.38984024484737922</v>
      </c>
      <c r="E206" s="27">
        <v>1.2780400881688867</v>
      </c>
      <c r="F206" s="27" t="s">
        <v>1724</v>
      </c>
      <c r="G206" s="27" t="s">
        <v>1726</v>
      </c>
      <c r="H206" s="27" t="s">
        <v>1305</v>
      </c>
      <c r="I206" s="26" t="s">
        <v>1724</v>
      </c>
    </row>
    <row r="207" spans="2:9">
      <c r="B207" s="26" t="s">
        <v>1727</v>
      </c>
      <c r="C207" s="27" t="s">
        <v>1728</v>
      </c>
      <c r="D207" s="27">
        <v>0.71843863700476862</v>
      </c>
      <c r="E207" s="27">
        <v>-1.2762929213354945</v>
      </c>
      <c r="F207" s="27" t="s">
        <v>1727</v>
      </c>
      <c r="G207" s="27" t="s">
        <v>1729</v>
      </c>
      <c r="H207" s="27" t="s">
        <v>488</v>
      </c>
      <c r="I207" s="26" t="s">
        <v>1727</v>
      </c>
    </row>
    <row r="208" spans="2:9">
      <c r="B208" s="26" t="s">
        <v>1730</v>
      </c>
      <c r="C208" s="27" t="s">
        <v>1731</v>
      </c>
      <c r="D208" s="27">
        <v>0.70960898595889321</v>
      </c>
      <c r="E208" s="27">
        <v>0.31323425830873547</v>
      </c>
      <c r="F208" s="27" t="s">
        <v>1730</v>
      </c>
      <c r="G208" s="27" t="s">
        <v>1732</v>
      </c>
      <c r="H208" s="27" t="s">
        <v>1325</v>
      </c>
      <c r="I208" s="26" t="s">
        <v>1730</v>
      </c>
    </row>
    <row r="209" spans="2:9">
      <c r="B209" s="26" t="s">
        <v>1733</v>
      </c>
      <c r="C209" s="27" t="s">
        <v>1734</v>
      </c>
      <c r="D209" s="27">
        <v>7.423251946119637E-2</v>
      </c>
      <c r="E209" s="27">
        <v>0.36608804371737536</v>
      </c>
      <c r="F209" s="27" t="s">
        <v>1733</v>
      </c>
      <c r="G209" s="27" t="s">
        <v>1733</v>
      </c>
      <c r="H209" s="27" t="s">
        <v>1735</v>
      </c>
      <c r="I209" s="26" t="s">
        <v>1733</v>
      </c>
    </row>
    <row r="210" spans="2:9">
      <c r="B210" s="26" t="s">
        <v>1736</v>
      </c>
      <c r="C210" s="27" t="s">
        <v>1737</v>
      </c>
      <c r="D210" s="27">
        <v>1.2052511018868164</v>
      </c>
      <c r="E210" s="27">
        <v>0.32359101680709129</v>
      </c>
      <c r="F210" s="27" t="s">
        <v>1736</v>
      </c>
      <c r="G210" s="27" t="s">
        <v>1736</v>
      </c>
      <c r="H210" s="27" t="s">
        <v>1270</v>
      </c>
      <c r="I210" s="26" t="s">
        <v>1736</v>
      </c>
    </row>
    <row r="211" spans="2:9">
      <c r="B211" s="26" t="s">
        <v>1738</v>
      </c>
      <c r="C211" s="27" t="s">
        <v>1739</v>
      </c>
      <c r="D211" s="27">
        <v>1.0032344208167714</v>
      </c>
      <c r="E211" s="27">
        <v>-0.12850475474316678</v>
      </c>
      <c r="F211" s="27" t="s">
        <v>1738</v>
      </c>
      <c r="G211" s="27" t="s">
        <v>1738</v>
      </c>
      <c r="H211" s="27" t="s">
        <v>1194</v>
      </c>
      <c r="I211" s="26" t="s">
        <v>1738</v>
      </c>
    </row>
    <row r="212" spans="2:9">
      <c r="B212" s="26" t="s">
        <v>1740</v>
      </c>
      <c r="C212" s="27" t="s">
        <v>1741</v>
      </c>
      <c r="D212" s="27">
        <v>0.74124135461505736</v>
      </c>
      <c r="E212" s="27">
        <v>-1.2442277959361265</v>
      </c>
      <c r="F212" s="27" t="s">
        <v>1740</v>
      </c>
      <c r="G212" s="27" t="s">
        <v>1742</v>
      </c>
      <c r="H212" s="27" t="s">
        <v>488</v>
      </c>
      <c r="I212" s="26" t="s">
        <v>1740</v>
      </c>
    </row>
    <row r="213" spans="2:9">
      <c r="B213" s="26" t="s">
        <v>1743</v>
      </c>
      <c r="C213" s="27" t="s">
        <v>1744</v>
      </c>
      <c r="D213" s="27">
        <v>0.20928243366928778</v>
      </c>
      <c r="E213" s="27">
        <v>-1.4621338948395251</v>
      </c>
      <c r="F213" s="27" t="s">
        <v>1743</v>
      </c>
      <c r="G213" s="27" t="s">
        <v>1743</v>
      </c>
      <c r="H213" s="27" t="s">
        <v>1745</v>
      </c>
      <c r="I213" s="26" t="s">
        <v>1743</v>
      </c>
    </row>
    <row r="214" spans="2:9">
      <c r="B214" s="26" t="s">
        <v>1746</v>
      </c>
      <c r="C214" s="27" t="s">
        <v>1747</v>
      </c>
      <c r="D214" s="27">
        <v>0.78222866880569419</v>
      </c>
      <c r="E214" s="27">
        <v>0.3544606491087911</v>
      </c>
      <c r="F214" s="27" t="s">
        <v>1746</v>
      </c>
      <c r="G214" s="27" t="s">
        <v>1746</v>
      </c>
      <c r="H214" s="27" t="s">
        <v>1748</v>
      </c>
      <c r="I214" s="26" t="s">
        <v>1746</v>
      </c>
    </row>
    <row r="215" spans="2:9">
      <c r="B215" s="26" t="s">
        <v>1749</v>
      </c>
      <c r="C215" s="27" t="s">
        <v>1750</v>
      </c>
      <c r="D215" s="27">
        <v>-2.4072454573642151E-2</v>
      </c>
      <c r="E215" s="27">
        <v>-0.84607103172118658</v>
      </c>
      <c r="F215" s="27" t="s">
        <v>1749</v>
      </c>
      <c r="G215" s="27" t="s">
        <v>1751</v>
      </c>
      <c r="H215" s="27" t="s">
        <v>1281</v>
      </c>
      <c r="I215" s="26" t="s">
        <v>1749</v>
      </c>
    </row>
    <row r="216" spans="2:9">
      <c r="B216" s="26" t="s">
        <v>1752</v>
      </c>
      <c r="C216" s="27" t="s">
        <v>1753</v>
      </c>
      <c r="D216" s="27">
        <v>0.56019487003354873</v>
      </c>
      <c r="E216" s="27">
        <v>0.35376952551580537</v>
      </c>
      <c r="F216" s="27" t="s">
        <v>1752</v>
      </c>
      <c r="G216" s="27" t="s">
        <v>1754</v>
      </c>
      <c r="H216" s="27" t="s">
        <v>1365</v>
      </c>
      <c r="I216" s="26" t="s">
        <v>1752</v>
      </c>
    </row>
    <row r="217" spans="2:9">
      <c r="B217" s="26" t="s">
        <v>1755</v>
      </c>
      <c r="C217" s="27" t="s">
        <v>1756</v>
      </c>
      <c r="D217" s="27">
        <v>0.91355074005363823</v>
      </c>
      <c r="E217" s="27">
        <v>1.3490330927067831E-2</v>
      </c>
      <c r="F217" s="27" t="s">
        <v>1755</v>
      </c>
      <c r="G217" s="27" t="s">
        <v>1755</v>
      </c>
      <c r="H217" s="27" t="s">
        <v>1194</v>
      </c>
      <c r="I217" s="26" t="s">
        <v>1755</v>
      </c>
    </row>
    <row r="218" spans="2:9">
      <c r="B218" s="26" t="s">
        <v>1757</v>
      </c>
      <c r="C218" s="27" t="s">
        <v>1758</v>
      </c>
      <c r="D218" s="27">
        <v>0.84557535086309632</v>
      </c>
      <c r="E218" s="27">
        <v>-7.7118071147054171E-2</v>
      </c>
      <c r="F218" s="27" t="s">
        <v>1757</v>
      </c>
      <c r="G218" s="27" t="s">
        <v>1759</v>
      </c>
      <c r="H218" s="27" t="s">
        <v>1293</v>
      </c>
      <c r="I218" s="26" t="s">
        <v>1757</v>
      </c>
    </row>
    <row r="219" spans="2:9">
      <c r="B219" s="26" t="s">
        <v>1760</v>
      </c>
      <c r="C219" s="27" t="s">
        <v>1761</v>
      </c>
      <c r="D219" s="27">
        <v>1.0608076360341021</v>
      </c>
      <c r="E219" s="27">
        <v>-2.8246059094642084</v>
      </c>
      <c r="F219" s="27" t="s">
        <v>1760</v>
      </c>
      <c r="G219" s="27" t="s">
        <v>1760</v>
      </c>
      <c r="H219" s="27" t="s">
        <v>488</v>
      </c>
      <c r="I219" s="26" t="s">
        <v>1760</v>
      </c>
    </row>
    <row r="220" spans="2:9">
      <c r="B220" s="26" t="s">
        <v>1762</v>
      </c>
      <c r="C220" s="27" t="s">
        <v>1763</v>
      </c>
      <c r="D220" s="27">
        <v>0.54606117452309577</v>
      </c>
      <c r="E220" s="27">
        <v>0.60603066871318145</v>
      </c>
      <c r="F220" s="27" t="s">
        <v>1762</v>
      </c>
      <c r="G220" s="27" t="s">
        <v>1764</v>
      </c>
      <c r="H220" s="27" t="s">
        <v>1765</v>
      </c>
      <c r="I220" s="26" t="s">
        <v>1762</v>
      </c>
    </row>
    <row r="221" spans="2:9">
      <c r="B221" s="26" t="s">
        <v>1766</v>
      </c>
      <c r="C221" s="27" t="s">
        <v>1767</v>
      </c>
      <c r="D221" s="27">
        <v>-0.34551236126688178</v>
      </c>
      <c r="E221" s="27">
        <v>0.6092525609999575</v>
      </c>
      <c r="F221" s="27" t="s">
        <v>1766</v>
      </c>
      <c r="G221" s="27" t="s">
        <v>1766</v>
      </c>
      <c r="H221" s="27" t="s">
        <v>1497</v>
      </c>
      <c r="I221" s="26" t="s">
        <v>1766</v>
      </c>
    </row>
    <row r="222" spans="2:9">
      <c r="B222" s="26" t="s">
        <v>1768</v>
      </c>
      <c r="C222" s="27" t="s">
        <v>1769</v>
      </c>
      <c r="D222" s="27">
        <v>0.59028606034863029</v>
      </c>
      <c r="E222" s="27">
        <v>0.61938941763615385</v>
      </c>
      <c r="F222" s="27" t="s">
        <v>1768</v>
      </c>
      <c r="G222" s="27" t="s">
        <v>1770</v>
      </c>
      <c r="H222" s="27" t="s">
        <v>1771</v>
      </c>
      <c r="I222" s="26" t="s">
        <v>1768</v>
      </c>
    </row>
    <row r="223" spans="2:9">
      <c r="B223" s="26" t="s">
        <v>1772</v>
      </c>
      <c r="C223" s="27" t="s">
        <v>1773</v>
      </c>
      <c r="D223" s="27">
        <v>-0.44340263950856862</v>
      </c>
      <c r="E223" s="27">
        <v>-0.85926047017759866</v>
      </c>
      <c r="F223" s="27" t="s">
        <v>1772</v>
      </c>
      <c r="G223" s="27" t="s">
        <v>1774</v>
      </c>
      <c r="H223" s="27" t="s">
        <v>1281</v>
      </c>
      <c r="I223" s="26" t="s">
        <v>1772</v>
      </c>
    </row>
    <row r="224" spans="2:9">
      <c r="B224" s="26" t="s">
        <v>1775</v>
      </c>
      <c r="C224" s="27" t="s">
        <v>1776</v>
      </c>
      <c r="D224" s="27">
        <v>0.82955497216766938</v>
      </c>
      <c r="E224" s="27">
        <v>-2.1345726158627074</v>
      </c>
      <c r="F224" s="27" t="s">
        <v>1775</v>
      </c>
      <c r="G224" s="27" t="s">
        <v>1777</v>
      </c>
      <c r="H224" s="27" t="s">
        <v>488</v>
      </c>
      <c r="I224" s="26" t="s">
        <v>1775</v>
      </c>
    </row>
    <row r="225" spans="2:9">
      <c r="B225" s="26" t="s">
        <v>1778</v>
      </c>
      <c r="C225" s="27" t="s">
        <v>1779</v>
      </c>
      <c r="D225" s="27">
        <v>0.61843300992024708</v>
      </c>
      <c r="E225" s="27">
        <v>-2.0779366335843918</v>
      </c>
      <c r="F225" s="27" t="s">
        <v>1778</v>
      </c>
      <c r="G225" s="27" t="s">
        <v>1780</v>
      </c>
      <c r="H225" s="27" t="s">
        <v>488</v>
      </c>
      <c r="I225" s="26" t="s">
        <v>1778</v>
      </c>
    </row>
    <row r="226" spans="2:9">
      <c r="B226" s="26" t="s">
        <v>1781</v>
      </c>
      <c r="C226" s="27" t="s">
        <v>1782</v>
      </c>
      <c r="D226" s="27">
        <v>0.53453850872399788</v>
      </c>
      <c r="E226" s="27">
        <v>-1.5370783105498573</v>
      </c>
      <c r="F226" s="27" t="s">
        <v>1781</v>
      </c>
      <c r="G226" s="27" t="s">
        <v>1783</v>
      </c>
      <c r="H226" s="27" t="s">
        <v>488</v>
      </c>
      <c r="I226" s="26" t="s">
        <v>1781</v>
      </c>
    </row>
    <row r="227" spans="2:9">
      <c r="B227" s="26" t="s">
        <v>1784</v>
      </c>
      <c r="C227" s="27" t="s">
        <v>1785</v>
      </c>
      <c r="D227" s="27">
        <v>-0.50776338673006771</v>
      </c>
      <c r="E227" s="27">
        <v>0.45906349145657604</v>
      </c>
      <c r="F227" s="27" t="s">
        <v>1784</v>
      </c>
      <c r="G227" s="27" t="s">
        <v>1784</v>
      </c>
      <c r="H227" s="27" t="s">
        <v>1320</v>
      </c>
      <c r="I227" s="26" t="s">
        <v>1784</v>
      </c>
    </row>
    <row r="228" spans="2:9">
      <c r="B228" s="26" t="s">
        <v>1786</v>
      </c>
      <c r="C228" s="27" t="s">
        <v>1787</v>
      </c>
      <c r="D228" s="27">
        <v>-0.36666052348320199</v>
      </c>
      <c r="E228" s="27">
        <v>0.55115054194526225</v>
      </c>
      <c r="F228" s="27" t="s">
        <v>1786</v>
      </c>
      <c r="G228" s="27" t="s">
        <v>1788</v>
      </c>
      <c r="H228" s="27" t="s">
        <v>1789</v>
      </c>
      <c r="I228" s="26" t="s">
        <v>1786</v>
      </c>
    </row>
    <row r="229" spans="2:9">
      <c r="B229" s="26" t="s">
        <v>1790</v>
      </c>
      <c r="C229" s="27" t="s">
        <v>1791</v>
      </c>
      <c r="D229" s="27">
        <v>0.95395335721409757</v>
      </c>
      <c r="E229" s="27">
        <v>-0.10848669661298771</v>
      </c>
      <c r="F229" s="27" t="s">
        <v>1790</v>
      </c>
      <c r="G229" s="27" t="s">
        <v>1792</v>
      </c>
      <c r="H229" s="27" t="s">
        <v>1194</v>
      </c>
      <c r="I229" s="26" t="s">
        <v>1790</v>
      </c>
    </row>
    <row r="230" spans="2:9">
      <c r="B230" s="26" t="s">
        <v>1793</v>
      </c>
      <c r="C230" s="27" t="s">
        <v>1794</v>
      </c>
      <c r="D230" s="27">
        <v>9.6637485652605909E-2</v>
      </c>
      <c r="E230" s="27">
        <v>0.18072186190147599</v>
      </c>
      <c r="F230" s="27" t="s">
        <v>1793</v>
      </c>
      <c r="G230" s="27" t="s">
        <v>1793</v>
      </c>
      <c r="H230" s="27" t="s">
        <v>1795</v>
      </c>
      <c r="I230" s="26" t="s">
        <v>1793</v>
      </c>
    </row>
    <row r="231" spans="2:9">
      <c r="B231" s="26" t="s">
        <v>1796</v>
      </c>
      <c r="C231" s="27" t="s">
        <v>1797</v>
      </c>
      <c r="D231" s="27">
        <v>0.12438088914338408</v>
      </c>
      <c r="E231" s="27">
        <v>-1.27731572241363</v>
      </c>
      <c r="F231" s="27" t="s">
        <v>1796</v>
      </c>
      <c r="G231" s="27" t="s">
        <v>1798</v>
      </c>
      <c r="H231" s="27" t="s">
        <v>1257</v>
      </c>
      <c r="I231" s="26" t="s">
        <v>1796</v>
      </c>
    </row>
    <row r="232" spans="2:9">
      <c r="B232" s="26" t="s">
        <v>1799</v>
      </c>
      <c r="C232" s="27" t="s">
        <v>1800</v>
      </c>
      <c r="D232" s="27">
        <v>0.73055641943828309</v>
      </c>
      <c r="E232" s="27">
        <v>-0.11706150107895827</v>
      </c>
      <c r="F232" s="27" t="s">
        <v>1799</v>
      </c>
      <c r="G232" s="27" t="s">
        <v>1799</v>
      </c>
      <c r="H232" s="27" t="s">
        <v>1801</v>
      </c>
      <c r="I232" s="26" t="s">
        <v>1799</v>
      </c>
    </row>
    <row r="233" spans="2:9">
      <c r="B233" s="26" t="s">
        <v>1802</v>
      </c>
      <c r="C233" s="27" t="s">
        <v>1803</v>
      </c>
      <c r="D233" s="27">
        <v>7.6767957009871324E-2</v>
      </c>
      <c r="E233" s="27">
        <v>0.32321404635478307</v>
      </c>
      <c r="F233" s="27" t="s">
        <v>1802</v>
      </c>
      <c r="G233" s="27" t="s">
        <v>1804</v>
      </c>
      <c r="H233" s="27" t="s">
        <v>1331</v>
      </c>
      <c r="I233" s="26" t="s">
        <v>1802</v>
      </c>
    </row>
    <row r="234" spans="2:9">
      <c r="B234" s="26" t="s">
        <v>1805</v>
      </c>
      <c r="C234" s="27" t="s">
        <v>1806</v>
      </c>
      <c r="D234" s="27">
        <v>0.22819482221575399</v>
      </c>
      <c r="E234" s="27">
        <v>-1.0383400105695397</v>
      </c>
      <c r="F234" s="27" t="s">
        <v>1805</v>
      </c>
      <c r="G234" s="27" t="s">
        <v>1807</v>
      </c>
      <c r="H234" s="27" t="s">
        <v>1808</v>
      </c>
      <c r="I234" s="26" t="s">
        <v>1805</v>
      </c>
    </row>
    <row r="235" spans="2:9">
      <c r="B235" s="26" t="s">
        <v>1809</v>
      </c>
      <c r="C235" s="27" t="s">
        <v>1810</v>
      </c>
      <c r="D235" s="27">
        <v>0.89360372888428563</v>
      </c>
      <c r="E235" s="27">
        <v>-0.10702262010493005</v>
      </c>
      <c r="F235" s="27" t="s">
        <v>1809</v>
      </c>
      <c r="G235" s="27" t="s">
        <v>1811</v>
      </c>
      <c r="H235" s="27" t="s">
        <v>1149</v>
      </c>
      <c r="I235" s="26" t="s">
        <v>1809</v>
      </c>
    </row>
    <row r="236" spans="2:9">
      <c r="B236" s="26" t="s">
        <v>1812</v>
      </c>
      <c r="C236" s="27" t="s">
        <v>1813</v>
      </c>
      <c r="D236" s="27">
        <v>1.0523183439058927</v>
      </c>
      <c r="E236" s="27">
        <v>9.1073726011684467E-2</v>
      </c>
      <c r="F236" s="27" t="s">
        <v>1812</v>
      </c>
      <c r="G236" s="27" t="s">
        <v>1814</v>
      </c>
      <c r="H236" s="27" t="s">
        <v>1270</v>
      </c>
      <c r="I236" s="26" t="s">
        <v>1812</v>
      </c>
    </row>
    <row r="237" spans="2:9">
      <c r="B237" s="26" t="s">
        <v>1815</v>
      </c>
      <c r="C237" s="27" t="s">
        <v>1816</v>
      </c>
      <c r="D237" s="27">
        <v>0.7820366548905735</v>
      </c>
      <c r="E237" s="27">
        <v>-1.2012769997501376</v>
      </c>
      <c r="F237" s="27" t="s">
        <v>1815</v>
      </c>
      <c r="G237" s="27" t="s">
        <v>1817</v>
      </c>
      <c r="H237" s="27" t="s">
        <v>488</v>
      </c>
      <c r="I237" s="26" t="s">
        <v>1815</v>
      </c>
    </row>
    <row r="238" spans="2:9">
      <c r="B238" s="26" t="s">
        <v>1818</v>
      </c>
      <c r="C238" s="27" t="s">
        <v>1819</v>
      </c>
      <c r="D238" s="27">
        <v>8.3504308434306479E-2</v>
      </c>
      <c r="E238" s="27">
        <v>-0.39761024428836372</v>
      </c>
      <c r="F238" s="27" t="s">
        <v>1818</v>
      </c>
      <c r="G238" s="27" t="s">
        <v>1818</v>
      </c>
      <c r="H238" s="27" t="s">
        <v>1331</v>
      </c>
      <c r="I238" s="26" t="s">
        <v>1818</v>
      </c>
    </row>
    <row r="239" spans="2:9">
      <c r="B239" s="26" t="s">
        <v>1820</v>
      </c>
      <c r="C239" s="27" t="s">
        <v>1821</v>
      </c>
      <c r="D239" s="27">
        <v>-0.54786756340097764</v>
      </c>
      <c r="E239" s="27">
        <v>-0.94443608500556564</v>
      </c>
      <c r="F239" s="27" t="s">
        <v>1820</v>
      </c>
      <c r="G239" s="27" t="s">
        <v>1822</v>
      </c>
      <c r="H239" s="27" t="s">
        <v>1281</v>
      </c>
      <c r="I239" s="26" t="s">
        <v>1820</v>
      </c>
    </row>
    <row r="240" spans="2:9">
      <c r="B240" s="26" t="s">
        <v>1823</v>
      </c>
      <c r="C240" s="27" t="s">
        <v>1824</v>
      </c>
      <c r="D240" s="27">
        <v>0.79715995467998302</v>
      </c>
      <c r="E240" s="27">
        <v>0.16936971767326928</v>
      </c>
      <c r="F240" s="27" t="s">
        <v>1823</v>
      </c>
      <c r="G240" s="27" t="s">
        <v>1825</v>
      </c>
      <c r="H240" s="27" t="s">
        <v>1325</v>
      </c>
      <c r="I240" s="26" t="s">
        <v>1823</v>
      </c>
    </row>
    <row r="241" spans="2:9">
      <c r="B241" s="26" t="s">
        <v>1826</v>
      </c>
      <c r="C241" s="27" t="s">
        <v>1827</v>
      </c>
      <c r="D241" s="27">
        <v>0.95326566244166488</v>
      </c>
      <c r="E241" s="27">
        <v>-0.10249445932468833</v>
      </c>
      <c r="F241" s="27" t="s">
        <v>1826</v>
      </c>
      <c r="G241" s="27" t="s">
        <v>1792</v>
      </c>
      <c r="H241" s="27" t="s">
        <v>1194</v>
      </c>
      <c r="I241" s="26" t="s">
        <v>1826</v>
      </c>
    </row>
    <row r="242" spans="2:9">
      <c r="B242" s="26" t="s">
        <v>1828</v>
      </c>
      <c r="C242" s="27" t="s">
        <v>1829</v>
      </c>
      <c r="D242" s="27">
        <v>-0.72463101917142214</v>
      </c>
      <c r="E242" s="27">
        <v>3.0346038852215766</v>
      </c>
      <c r="F242" s="27" t="s">
        <v>1828</v>
      </c>
      <c r="G242" s="27" t="s">
        <v>1828</v>
      </c>
      <c r="H242" s="27" t="s">
        <v>1372</v>
      </c>
      <c r="I242" s="26" t="s">
        <v>1828</v>
      </c>
    </row>
    <row r="243" spans="2:9">
      <c r="B243" s="26" t="s">
        <v>1830</v>
      </c>
      <c r="C243" s="27" t="s">
        <v>1831</v>
      </c>
      <c r="D243" s="27">
        <v>0.34879357546694145</v>
      </c>
      <c r="E243" s="27">
        <v>0.74387502120833515</v>
      </c>
      <c r="F243" s="27" t="s">
        <v>1830</v>
      </c>
      <c r="G243" s="27" t="s">
        <v>1830</v>
      </c>
      <c r="H243" s="27" t="s">
        <v>1184</v>
      </c>
      <c r="I243" s="26" t="s">
        <v>1830</v>
      </c>
    </row>
    <row r="244" spans="2:9">
      <c r="B244" s="26" t="s">
        <v>1832</v>
      </c>
      <c r="C244" s="27" t="s">
        <v>1833</v>
      </c>
      <c r="D244" s="27">
        <v>-0.67587875283484866</v>
      </c>
      <c r="E244" s="27">
        <v>-1.0850589786601821</v>
      </c>
      <c r="F244" s="27" t="s">
        <v>1832</v>
      </c>
      <c r="G244" s="27" t="s">
        <v>1834</v>
      </c>
      <c r="H244" s="27" t="s">
        <v>1264</v>
      </c>
      <c r="I244" s="26" t="s">
        <v>1832</v>
      </c>
    </row>
    <row r="245" spans="2:9">
      <c r="B245" s="26" t="s">
        <v>1835</v>
      </c>
      <c r="C245" s="27" t="s">
        <v>1836</v>
      </c>
      <c r="D245" s="27">
        <v>0.40644878266965961</v>
      </c>
      <c r="E245" s="27">
        <v>1.215974320015959</v>
      </c>
      <c r="F245" s="27" t="s">
        <v>1835</v>
      </c>
      <c r="G245" s="27" t="s">
        <v>1835</v>
      </c>
      <c r="H245" s="27" t="s">
        <v>1305</v>
      </c>
      <c r="I245" s="26" t="s">
        <v>1835</v>
      </c>
    </row>
    <row r="246" spans="2:9">
      <c r="B246" s="26" t="s">
        <v>1837</v>
      </c>
      <c r="C246" s="27" t="s">
        <v>1838</v>
      </c>
      <c r="D246" s="27">
        <v>0.69420473661240101</v>
      </c>
      <c r="E246" s="27">
        <v>1.1254458845551074</v>
      </c>
      <c r="F246" s="27" t="s">
        <v>1837</v>
      </c>
      <c r="G246" s="27" t="s">
        <v>1837</v>
      </c>
      <c r="H246" s="27" t="s">
        <v>1160</v>
      </c>
      <c r="I246" s="26" t="s">
        <v>1837</v>
      </c>
    </row>
    <row r="247" spans="2:9">
      <c r="B247" s="26" t="s">
        <v>1839</v>
      </c>
      <c r="C247" s="27" t="s">
        <v>1840</v>
      </c>
      <c r="D247" s="27">
        <v>0.58578312094242135</v>
      </c>
      <c r="E247" s="27">
        <v>-1.5141342456157232</v>
      </c>
      <c r="F247" s="27" t="s">
        <v>1839</v>
      </c>
      <c r="G247" s="27" t="s">
        <v>1841</v>
      </c>
      <c r="H247" s="27" t="s">
        <v>488</v>
      </c>
      <c r="I247" s="26" t="s">
        <v>1839</v>
      </c>
    </row>
    <row r="248" spans="2:9">
      <c r="B248" s="26" t="s">
        <v>1842</v>
      </c>
      <c r="C248" s="27" t="s">
        <v>1843</v>
      </c>
      <c r="D248" s="27">
        <v>0.4064435562166373</v>
      </c>
      <c r="E248" s="27">
        <v>1.3497923058389782</v>
      </c>
      <c r="F248" s="27" t="s">
        <v>1842</v>
      </c>
      <c r="G248" s="27" t="s">
        <v>1842</v>
      </c>
      <c r="H248" s="27" t="s">
        <v>1305</v>
      </c>
      <c r="I248" s="26" t="s">
        <v>1842</v>
      </c>
    </row>
    <row r="249" spans="2:9">
      <c r="B249" s="26" t="s">
        <v>1844</v>
      </c>
      <c r="C249" s="27" t="s">
        <v>1845</v>
      </c>
      <c r="D249" s="27">
        <v>0.37964749511846263</v>
      </c>
      <c r="E249" s="27">
        <v>1.2598694732082794</v>
      </c>
      <c r="F249" s="27" t="s">
        <v>1844</v>
      </c>
      <c r="G249" s="27" t="s">
        <v>1846</v>
      </c>
      <c r="H249" s="27" t="s">
        <v>1305</v>
      </c>
      <c r="I249" s="26" t="s">
        <v>1844</v>
      </c>
    </row>
    <row r="250" spans="2:9">
      <c r="B250" s="26" t="s">
        <v>1841</v>
      </c>
      <c r="C250" s="27" t="s">
        <v>1847</v>
      </c>
      <c r="D250" s="27">
        <v>0.91549324975195734</v>
      </c>
      <c r="E250" s="27">
        <v>-3.0508878003500904E-2</v>
      </c>
      <c r="F250" s="27" t="s">
        <v>1841</v>
      </c>
      <c r="G250" s="27" t="s">
        <v>1841</v>
      </c>
      <c r="H250" s="27" t="s">
        <v>1194</v>
      </c>
      <c r="I250" s="26" t="s">
        <v>1841</v>
      </c>
    </row>
    <row r="251" spans="2:9">
      <c r="B251" s="26" t="s">
        <v>1848</v>
      </c>
      <c r="C251" s="27" t="s">
        <v>1849</v>
      </c>
      <c r="D251" s="27">
        <v>0.74268472135912489</v>
      </c>
      <c r="E251" s="27">
        <v>0.16552231938824249</v>
      </c>
      <c r="F251" s="27" t="s">
        <v>1848</v>
      </c>
      <c r="G251" s="27" t="s">
        <v>1850</v>
      </c>
      <c r="H251" s="27" t="s">
        <v>1341</v>
      </c>
      <c r="I251" s="26" t="s">
        <v>1848</v>
      </c>
    </row>
    <row r="252" spans="2:9">
      <c r="B252" s="26" t="s">
        <v>1851</v>
      </c>
      <c r="C252" s="27" t="s">
        <v>1852</v>
      </c>
      <c r="D252" s="27">
        <v>0.55587865163314365</v>
      </c>
      <c r="E252" s="27">
        <v>-1.8566812111478002</v>
      </c>
      <c r="F252" s="27" t="s">
        <v>1851</v>
      </c>
      <c r="G252" s="27" t="s">
        <v>1853</v>
      </c>
      <c r="H252" s="27" t="s">
        <v>488</v>
      </c>
      <c r="I252" s="26" t="s">
        <v>1851</v>
      </c>
    </row>
    <row r="253" spans="2:9">
      <c r="B253" s="26" t="s">
        <v>1854</v>
      </c>
      <c r="C253" s="27" t="s">
        <v>1855</v>
      </c>
      <c r="D253" s="27">
        <v>1.1169147143183971</v>
      </c>
      <c r="E253" s="27">
        <v>-2.5433286947206457</v>
      </c>
      <c r="F253" s="27" t="s">
        <v>1854</v>
      </c>
      <c r="G253" s="27" t="s">
        <v>1856</v>
      </c>
      <c r="H253" s="27" t="s">
        <v>488</v>
      </c>
      <c r="I253" s="26" t="s">
        <v>1854</v>
      </c>
    </row>
    <row r="254" spans="2:9">
      <c r="B254" s="26" t="s">
        <v>1857</v>
      </c>
      <c r="C254" s="27" t="s">
        <v>1858</v>
      </c>
      <c r="D254" s="27">
        <v>-2.0769766556717698E-2</v>
      </c>
      <c r="E254" s="27">
        <v>2.375532768131996</v>
      </c>
      <c r="F254" s="27" t="s">
        <v>1857</v>
      </c>
      <c r="G254" s="27" t="s">
        <v>1859</v>
      </c>
      <c r="H254" s="27" t="s">
        <v>1427</v>
      </c>
      <c r="I254" s="26" t="s">
        <v>1857</v>
      </c>
    </row>
    <row r="255" spans="2:9">
      <c r="B255" s="26" t="s">
        <v>1860</v>
      </c>
      <c r="C255" s="27" t="s">
        <v>1861</v>
      </c>
      <c r="D255" s="27">
        <v>0.44854786673482017</v>
      </c>
      <c r="E255" s="27">
        <v>-1.3834300277772944</v>
      </c>
      <c r="F255" s="27" t="s">
        <v>1860</v>
      </c>
      <c r="G255" s="27" t="s">
        <v>1862</v>
      </c>
      <c r="H255" s="27" t="s">
        <v>1539</v>
      </c>
      <c r="I255" s="26" t="s">
        <v>1860</v>
      </c>
    </row>
    <row r="256" spans="2:9">
      <c r="B256" s="26" t="s">
        <v>1863</v>
      </c>
      <c r="C256" s="27" t="s">
        <v>1864</v>
      </c>
      <c r="D256" s="27">
        <v>0.75574679413666457</v>
      </c>
      <c r="E256" s="27">
        <v>-5.0799727053048346E-2</v>
      </c>
      <c r="F256" s="27" t="s">
        <v>1863</v>
      </c>
      <c r="G256" s="27" t="s">
        <v>1863</v>
      </c>
      <c r="H256" s="27" t="s">
        <v>1299</v>
      </c>
      <c r="I256" s="26" t="s">
        <v>1863</v>
      </c>
    </row>
    <row r="257" spans="2:9">
      <c r="B257" s="26" t="s">
        <v>1865</v>
      </c>
      <c r="C257" s="27" t="s">
        <v>1866</v>
      </c>
      <c r="D257" s="27">
        <v>0.75866553643934198</v>
      </c>
      <c r="E257" s="27">
        <v>-2.6722929908833907E-2</v>
      </c>
      <c r="F257" s="27" t="s">
        <v>1865</v>
      </c>
      <c r="G257" s="27" t="s">
        <v>1867</v>
      </c>
      <c r="H257" s="27" t="s">
        <v>1293</v>
      </c>
      <c r="I257" s="26" t="s">
        <v>1865</v>
      </c>
    </row>
    <row r="258" spans="2:9">
      <c r="B258" s="26" t="s">
        <v>1868</v>
      </c>
      <c r="C258" s="27" t="s">
        <v>1869</v>
      </c>
      <c r="D258" s="27">
        <v>0.46218937678586836</v>
      </c>
      <c r="E258" s="27">
        <v>1.5230441173951668</v>
      </c>
      <c r="F258" s="27" t="s">
        <v>1868</v>
      </c>
      <c r="G258" s="27" t="s">
        <v>1868</v>
      </c>
      <c r="H258" s="27" t="s">
        <v>1870</v>
      </c>
      <c r="I258" s="26" t="s">
        <v>1868</v>
      </c>
    </row>
    <row r="259" spans="2:9">
      <c r="B259" s="26" t="s">
        <v>1871</v>
      </c>
      <c r="C259" s="27" t="s">
        <v>1872</v>
      </c>
      <c r="D259" s="27">
        <v>0.74600435165791479</v>
      </c>
      <c r="E259" s="27">
        <v>-1.5028576226484673</v>
      </c>
      <c r="F259" s="27" t="s">
        <v>1871</v>
      </c>
      <c r="G259" s="27" t="s">
        <v>1871</v>
      </c>
      <c r="H259" s="27" t="s">
        <v>1331</v>
      </c>
      <c r="I259" s="26" t="s">
        <v>1871</v>
      </c>
    </row>
    <row r="260" spans="2:9">
      <c r="B260" s="26" t="s">
        <v>1873</v>
      </c>
      <c r="C260" s="27" t="s">
        <v>1874</v>
      </c>
      <c r="D260" s="27">
        <v>0.53076161366577457</v>
      </c>
      <c r="E260" s="27">
        <v>-1.5520235711131514</v>
      </c>
      <c r="F260" s="27" t="s">
        <v>1873</v>
      </c>
      <c r="G260" s="27" t="s">
        <v>1875</v>
      </c>
      <c r="H260" s="27" t="s">
        <v>488</v>
      </c>
      <c r="I260" s="26" t="s">
        <v>1873</v>
      </c>
    </row>
    <row r="261" spans="2:9">
      <c r="B261" s="26" t="s">
        <v>1876</v>
      </c>
      <c r="C261" s="27" t="s">
        <v>1877</v>
      </c>
      <c r="D261" s="27">
        <v>0.64074530641685357</v>
      </c>
      <c r="E261" s="27">
        <v>8.8486797912623219E-2</v>
      </c>
      <c r="F261" s="27" t="s">
        <v>1876</v>
      </c>
      <c r="G261" s="27" t="s">
        <v>1878</v>
      </c>
      <c r="H261" s="27" t="s">
        <v>1145</v>
      </c>
      <c r="I261" s="26" t="s">
        <v>1876</v>
      </c>
    </row>
    <row r="262" spans="2:9">
      <c r="B262" s="26" t="s">
        <v>1879</v>
      </c>
      <c r="C262" s="27" t="s">
        <v>1880</v>
      </c>
      <c r="D262" s="27">
        <v>1.2322112137080614</v>
      </c>
      <c r="E262" s="27">
        <v>0.51821269874121401</v>
      </c>
      <c r="F262" s="27" t="s">
        <v>1879</v>
      </c>
      <c r="G262" s="27" t="s">
        <v>1879</v>
      </c>
      <c r="H262" s="27" t="s">
        <v>1270</v>
      </c>
      <c r="I262" s="26" t="s">
        <v>1879</v>
      </c>
    </row>
    <row r="263" spans="2:9">
      <c r="B263" s="26" t="s">
        <v>1881</v>
      </c>
      <c r="C263" s="27" t="s">
        <v>1882</v>
      </c>
      <c r="D263" s="27">
        <v>0.2327920208241816</v>
      </c>
      <c r="E263" s="27">
        <v>-0.29063572989789599</v>
      </c>
      <c r="F263" s="27" t="s">
        <v>1881</v>
      </c>
      <c r="G263" s="27" t="s">
        <v>1883</v>
      </c>
      <c r="H263" s="27" t="s">
        <v>1884</v>
      </c>
      <c r="I263" s="26" t="s">
        <v>1881</v>
      </c>
    </row>
    <row r="264" spans="2:9">
      <c r="B264" s="26" t="s">
        <v>1885</v>
      </c>
      <c r="C264" s="27" t="s">
        <v>1886</v>
      </c>
      <c r="D264" s="27">
        <v>-5.8015091812238399E-2</v>
      </c>
      <c r="E264" s="27">
        <v>0.51170436580073841</v>
      </c>
      <c r="F264" s="27" t="s">
        <v>1885</v>
      </c>
      <c r="G264" s="27" t="s">
        <v>1887</v>
      </c>
      <c r="H264" s="27" t="s">
        <v>1888</v>
      </c>
      <c r="I264" s="26" t="s">
        <v>1885</v>
      </c>
    </row>
    <row r="265" spans="2:9">
      <c r="B265" s="26" t="s">
        <v>1889</v>
      </c>
      <c r="C265" s="27" t="s">
        <v>1890</v>
      </c>
      <c r="D265" s="27">
        <v>-0.3974690695272185</v>
      </c>
      <c r="E265" s="27">
        <v>-1.1224717994074884</v>
      </c>
      <c r="F265" s="27" t="s">
        <v>1889</v>
      </c>
      <c r="G265" s="27" t="s">
        <v>1889</v>
      </c>
      <c r="H265" s="27" t="s">
        <v>1492</v>
      </c>
      <c r="I265" s="26" t="s">
        <v>1889</v>
      </c>
    </row>
    <row r="266" spans="2:9">
      <c r="B266" s="26" t="s">
        <v>1891</v>
      </c>
      <c r="C266" s="27" t="s">
        <v>1892</v>
      </c>
      <c r="D266" s="27">
        <v>0.2025995638088699</v>
      </c>
      <c r="E266" s="27">
        <v>0.65138483470944897</v>
      </c>
      <c r="F266" s="27" t="s">
        <v>1891</v>
      </c>
      <c r="G266" s="27" t="s">
        <v>1893</v>
      </c>
      <c r="H266" s="27" t="s">
        <v>1230</v>
      </c>
      <c r="I266" s="26" t="s">
        <v>1891</v>
      </c>
    </row>
    <row r="267" spans="2:9">
      <c r="B267" s="26" t="s">
        <v>1894</v>
      </c>
      <c r="C267" s="27" t="s">
        <v>1895</v>
      </c>
      <c r="D267" s="27">
        <v>0.36640569225710501</v>
      </c>
      <c r="E267" s="27">
        <v>-1.7711776272253275</v>
      </c>
      <c r="F267" s="27" t="s">
        <v>1894</v>
      </c>
      <c r="G267" s="27" t="s">
        <v>1896</v>
      </c>
      <c r="H267" s="27" t="s">
        <v>1198</v>
      </c>
      <c r="I267" s="26" t="s">
        <v>1894</v>
      </c>
    </row>
    <row r="268" spans="2:9">
      <c r="B268" s="26" t="s">
        <v>1897</v>
      </c>
      <c r="C268" s="27" t="s">
        <v>1898</v>
      </c>
      <c r="D268" s="27">
        <v>0.67878123889628772</v>
      </c>
      <c r="E268" s="27">
        <v>-0.11905466909545297</v>
      </c>
      <c r="F268" s="27" t="s">
        <v>1897</v>
      </c>
      <c r="G268" s="27" t="s">
        <v>1899</v>
      </c>
      <c r="H268" s="27" t="s">
        <v>1299</v>
      </c>
      <c r="I268" s="26" t="s">
        <v>1897</v>
      </c>
    </row>
    <row r="269" spans="2:9">
      <c r="B269" s="26" t="s">
        <v>1900</v>
      </c>
      <c r="C269" s="27" t="s">
        <v>1901</v>
      </c>
      <c r="D269" s="27">
        <v>0.69292535402433153</v>
      </c>
      <c r="E269" s="27">
        <v>-1.8282672788680518</v>
      </c>
      <c r="F269" s="27" t="s">
        <v>1900</v>
      </c>
      <c r="G269" s="27" t="s">
        <v>1902</v>
      </c>
      <c r="H269" s="27" t="s">
        <v>488</v>
      </c>
      <c r="I269" s="26" t="s">
        <v>1900</v>
      </c>
    </row>
    <row r="270" spans="2:9">
      <c r="B270" s="26" t="s">
        <v>1903</v>
      </c>
      <c r="C270" s="27" t="s">
        <v>1904</v>
      </c>
      <c r="D270" s="27">
        <v>0.38437037828541787</v>
      </c>
      <c r="E270" s="27">
        <v>-2.7887744092132802</v>
      </c>
      <c r="F270" s="27" t="s">
        <v>1903</v>
      </c>
      <c r="G270" s="27" t="s">
        <v>1905</v>
      </c>
      <c r="H270" s="27" t="s">
        <v>1906</v>
      </c>
      <c r="I270" s="26" t="s">
        <v>1903</v>
      </c>
    </row>
    <row r="271" spans="2:9">
      <c r="B271" s="26" t="s">
        <v>1907</v>
      </c>
      <c r="C271" s="27" t="s">
        <v>1908</v>
      </c>
      <c r="D271" s="27">
        <v>0.10362386433109894</v>
      </c>
      <c r="E271" s="27">
        <v>2.0254720939079074</v>
      </c>
      <c r="F271" s="27" t="s">
        <v>1907</v>
      </c>
      <c r="G271" s="27" t="s">
        <v>1909</v>
      </c>
      <c r="H271" s="27" t="s">
        <v>1489</v>
      </c>
      <c r="I271" s="26" t="s">
        <v>1907</v>
      </c>
    </row>
    <row r="272" spans="2:9">
      <c r="B272" s="26" t="s">
        <v>1910</v>
      </c>
      <c r="C272" s="27" t="s">
        <v>1911</v>
      </c>
      <c r="D272" s="27">
        <v>0.23878023840376586</v>
      </c>
      <c r="E272" s="27">
        <v>1.7583668902689789</v>
      </c>
      <c r="F272" s="27" t="s">
        <v>1910</v>
      </c>
      <c r="G272" s="27" t="s">
        <v>1912</v>
      </c>
      <c r="H272" s="27" t="s">
        <v>1913</v>
      </c>
      <c r="I272" s="26" t="s">
        <v>1910</v>
      </c>
    </row>
    <row r="273" spans="2:9">
      <c r="B273" s="26" t="s">
        <v>1914</v>
      </c>
      <c r="C273" s="27" t="s">
        <v>1915</v>
      </c>
      <c r="D273" s="27">
        <v>0.21875083687187563</v>
      </c>
      <c r="E273" s="27">
        <v>-0.13875263190730613</v>
      </c>
      <c r="F273" s="27" t="s">
        <v>1914</v>
      </c>
      <c r="G273" s="27" t="s">
        <v>1916</v>
      </c>
      <c r="H273" s="27" t="s">
        <v>1917</v>
      </c>
      <c r="I273" s="26" t="s">
        <v>1914</v>
      </c>
    </row>
    <row r="274" spans="2:9">
      <c r="B274" s="26" t="s">
        <v>1918</v>
      </c>
      <c r="C274" s="27" t="s">
        <v>1919</v>
      </c>
      <c r="D274" s="27">
        <v>-6.7434286309309352E-2</v>
      </c>
      <c r="E274" s="27">
        <v>1.786152450838717</v>
      </c>
      <c r="F274" s="27" t="s">
        <v>1918</v>
      </c>
      <c r="G274" s="27" t="s">
        <v>1920</v>
      </c>
      <c r="H274" s="27" t="s">
        <v>1427</v>
      </c>
      <c r="I274" s="26" t="s">
        <v>1918</v>
      </c>
    </row>
    <row r="275" spans="2:9">
      <c r="B275" s="26" t="s">
        <v>1921</v>
      </c>
      <c r="C275" s="27" t="s">
        <v>1922</v>
      </c>
      <c r="D275" s="27">
        <v>-4.0299303154974681E-2</v>
      </c>
      <c r="E275" s="27">
        <v>0.50280840907446411</v>
      </c>
      <c r="F275" s="27" t="s">
        <v>1921</v>
      </c>
      <c r="G275" s="27" t="s">
        <v>1923</v>
      </c>
      <c r="H275" s="27" t="s">
        <v>1735</v>
      </c>
      <c r="I275" s="26" t="s">
        <v>1921</v>
      </c>
    </row>
    <row r="276" spans="2:9">
      <c r="B276" s="26" t="s">
        <v>1924</v>
      </c>
      <c r="C276" s="27" t="s">
        <v>1925</v>
      </c>
      <c r="D276" s="27">
        <v>0.17640216467905659</v>
      </c>
      <c r="E276" s="27">
        <v>-1.1290395541300593</v>
      </c>
      <c r="F276" s="27" t="s">
        <v>1924</v>
      </c>
      <c r="G276" s="27" t="s">
        <v>1701</v>
      </c>
      <c r="H276" s="27" t="s">
        <v>1155</v>
      </c>
      <c r="I276" s="26" t="s">
        <v>1924</v>
      </c>
    </row>
    <row r="277" spans="2:9">
      <c r="B277" s="26" t="s">
        <v>1926</v>
      </c>
      <c r="C277" s="27" t="s">
        <v>1927</v>
      </c>
      <c r="D277" s="27">
        <v>1.0545628560864164</v>
      </c>
      <c r="E277" s="27">
        <v>0.27079131819322294</v>
      </c>
      <c r="F277" s="27" t="s">
        <v>1926</v>
      </c>
      <c r="G277" s="27" t="s">
        <v>1926</v>
      </c>
      <c r="H277" s="27" t="s">
        <v>1296</v>
      </c>
      <c r="I277" s="26" t="s">
        <v>1926</v>
      </c>
    </row>
    <row r="278" spans="2:9">
      <c r="B278" s="26" t="s">
        <v>1928</v>
      </c>
      <c r="C278" s="27" t="s">
        <v>1929</v>
      </c>
      <c r="D278" s="27">
        <v>0.85159502703305867</v>
      </c>
      <c r="E278" s="27">
        <v>-2.1386915939626761</v>
      </c>
      <c r="F278" s="27" t="s">
        <v>1928</v>
      </c>
      <c r="G278" s="27" t="s">
        <v>1930</v>
      </c>
      <c r="H278" s="27" t="s">
        <v>488</v>
      </c>
      <c r="I278" s="26" t="s">
        <v>1928</v>
      </c>
    </row>
    <row r="279" spans="2:9">
      <c r="B279" s="26" t="s">
        <v>1931</v>
      </c>
      <c r="C279" s="27" t="s">
        <v>1932</v>
      </c>
      <c r="D279" s="27">
        <v>0.93849324103304965</v>
      </c>
      <c r="E279" s="27">
        <v>-5.2859216103033874E-2</v>
      </c>
      <c r="F279" s="27" t="s">
        <v>1931</v>
      </c>
      <c r="G279" s="27" t="s">
        <v>1931</v>
      </c>
      <c r="H279" s="27" t="s">
        <v>1194</v>
      </c>
      <c r="I279" s="26" t="s">
        <v>1931</v>
      </c>
    </row>
    <row r="280" spans="2:9">
      <c r="B280" s="26" t="s">
        <v>1933</v>
      </c>
      <c r="C280" s="27" t="s">
        <v>1934</v>
      </c>
      <c r="D280" s="27">
        <v>0.97285174752141224</v>
      </c>
      <c r="E280" s="27">
        <v>0.15972869566057618</v>
      </c>
      <c r="F280" s="27" t="s">
        <v>1933</v>
      </c>
      <c r="G280" s="27" t="s">
        <v>1933</v>
      </c>
      <c r="H280" s="27" t="s">
        <v>1152</v>
      </c>
      <c r="I280" s="26" t="s">
        <v>1933</v>
      </c>
    </row>
    <row r="281" spans="2:9">
      <c r="B281" s="26" t="s">
        <v>1935</v>
      </c>
      <c r="C281" s="27" t="s">
        <v>1936</v>
      </c>
      <c r="D281" s="27">
        <v>0.77728936369273383</v>
      </c>
      <c r="E281" s="27">
        <v>0.19702498326989684</v>
      </c>
      <c r="F281" s="27" t="s">
        <v>1935</v>
      </c>
      <c r="G281" s="27" t="s">
        <v>1935</v>
      </c>
      <c r="H281" s="27" t="s">
        <v>1325</v>
      </c>
      <c r="I281" s="26" t="s">
        <v>1935</v>
      </c>
    </row>
    <row r="282" spans="2:9">
      <c r="B282" s="26" t="s">
        <v>1937</v>
      </c>
      <c r="C282" s="27" t="s">
        <v>1938</v>
      </c>
      <c r="D282" s="27">
        <v>0.23034680934897478</v>
      </c>
      <c r="E282" s="27">
        <v>1.3562307670892664</v>
      </c>
      <c r="F282" s="27" t="s">
        <v>1937</v>
      </c>
      <c r="G282" s="27" t="s">
        <v>1937</v>
      </c>
      <c r="H282" s="27" t="s">
        <v>1305</v>
      </c>
      <c r="I282" s="26" t="s">
        <v>1937</v>
      </c>
    </row>
    <row r="283" spans="2:9">
      <c r="B283" s="26" t="s">
        <v>1939</v>
      </c>
      <c r="C283" s="27" t="s">
        <v>1940</v>
      </c>
      <c r="D283" s="27">
        <v>0.67274065083976264</v>
      </c>
      <c r="E283" s="27">
        <v>-1.5679199718278354</v>
      </c>
      <c r="F283" s="27" t="s">
        <v>1939</v>
      </c>
      <c r="G283" s="27" t="s">
        <v>1941</v>
      </c>
      <c r="H283" s="27" t="s">
        <v>488</v>
      </c>
      <c r="I283" s="26" t="s">
        <v>1939</v>
      </c>
    </row>
    <row r="284" spans="2:9">
      <c r="B284" s="26" t="s">
        <v>1942</v>
      </c>
      <c r="C284" s="27" t="s">
        <v>1943</v>
      </c>
      <c r="D284" s="27">
        <v>-0.27365191938861794</v>
      </c>
      <c r="E284" s="27">
        <v>0.61041143554830601</v>
      </c>
      <c r="F284" s="27" t="s">
        <v>1942</v>
      </c>
      <c r="G284" s="27" t="s">
        <v>1944</v>
      </c>
      <c r="H284" s="27" t="s">
        <v>1945</v>
      </c>
      <c r="I284" s="26" t="s">
        <v>1942</v>
      </c>
    </row>
    <row r="285" spans="2:9">
      <c r="B285" s="26" t="s">
        <v>1946</v>
      </c>
      <c r="C285" s="27" t="s">
        <v>1947</v>
      </c>
      <c r="D285" s="27">
        <v>1.03592971662454</v>
      </c>
      <c r="E285" s="27">
        <v>0.31314173808550699</v>
      </c>
      <c r="F285" s="27" t="s">
        <v>1946</v>
      </c>
      <c r="G285" s="27" t="s">
        <v>1525</v>
      </c>
      <c r="H285" s="27" t="s">
        <v>1296</v>
      </c>
      <c r="I285" s="26" t="s">
        <v>1946</v>
      </c>
    </row>
    <row r="286" spans="2:9">
      <c r="B286" s="26" t="s">
        <v>1948</v>
      </c>
      <c r="C286" s="27" t="s">
        <v>1949</v>
      </c>
      <c r="D286" s="27">
        <v>0.93543346867749455</v>
      </c>
      <c r="E286" s="27">
        <v>0.11709705427951356</v>
      </c>
      <c r="F286" s="27" t="s">
        <v>1948</v>
      </c>
      <c r="G286" s="27" t="s">
        <v>1948</v>
      </c>
      <c r="H286" s="27" t="s">
        <v>1149</v>
      </c>
      <c r="I286" s="26" t="s">
        <v>1948</v>
      </c>
    </row>
    <row r="287" spans="2:9">
      <c r="B287" s="26" t="s">
        <v>1950</v>
      </c>
      <c r="C287" s="27" t="s">
        <v>1951</v>
      </c>
      <c r="D287" s="27">
        <v>3.6226751442944002E-2</v>
      </c>
      <c r="E287" s="27">
        <v>0.20059418686328404</v>
      </c>
      <c r="F287" s="27" t="s">
        <v>1950</v>
      </c>
      <c r="G287" s="27" t="s">
        <v>1950</v>
      </c>
      <c r="H287" s="27" t="s">
        <v>1952</v>
      </c>
      <c r="I287" s="26" t="s">
        <v>1950</v>
      </c>
    </row>
    <row r="288" spans="2:9">
      <c r="B288" s="26" t="s">
        <v>1953</v>
      </c>
      <c r="C288" s="27" t="s">
        <v>1954</v>
      </c>
      <c r="D288" s="27">
        <v>-0.1490450088287848</v>
      </c>
      <c r="E288" s="27">
        <v>2.0714788675292923</v>
      </c>
      <c r="F288" s="27" t="s">
        <v>1953</v>
      </c>
      <c r="G288" s="27" t="s">
        <v>1955</v>
      </c>
      <c r="H288" s="27" t="s">
        <v>1427</v>
      </c>
      <c r="I288" s="26" t="s">
        <v>1953</v>
      </c>
    </row>
    <row r="289" spans="2:9">
      <c r="B289" s="26" t="s">
        <v>1956</v>
      </c>
      <c r="C289" s="27" t="s">
        <v>1957</v>
      </c>
      <c r="D289" s="27">
        <v>0.63049147043042297</v>
      </c>
      <c r="E289" s="27">
        <v>-1.5128199756542435</v>
      </c>
      <c r="F289" s="27" t="s">
        <v>1956</v>
      </c>
      <c r="G289" s="27" t="s">
        <v>1958</v>
      </c>
      <c r="H289" s="27" t="s">
        <v>488</v>
      </c>
      <c r="I289" s="26" t="s">
        <v>1956</v>
      </c>
    </row>
    <row r="290" spans="2:9">
      <c r="B290" s="26" t="s">
        <v>1959</v>
      </c>
      <c r="C290" s="27" t="s">
        <v>1960</v>
      </c>
      <c r="D290" s="27">
        <v>0.47504894945202109</v>
      </c>
      <c r="E290" s="27">
        <v>0.98397823481786972</v>
      </c>
      <c r="F290" s="27" t="s">
        <v>1959</v>
      </c>
      <c r="G290" s="27" t="s">
        <v>1961</v>
      </c>
      <c r="H290" s="27" t="s">
        <v>1163</v>
      </c>
      <c r="I290" s="26" t="s">
        <v>1959</v>
      </c>
    </row>
    <row r="291" spans="2:9">
      <c r="B291" s="26" t="s">
        <v>1962</v>
      </c>
      <c r="C291" s="27" t="s">
        <v>1963</v>
      </c>
      <c r="D291" s="27">
        <v>-0.47794443805769637</v>
      </c>
      <c r="E291" s="27">
        <v>2.6723958674753683</v>
      </c>
      <c r="F291" s="27" t="s">
        <v>1962</v>
      </c>
      <c r="G291" s="27" t="s">
        <v>1964</v>
      </c>
      <c r="H291" s="27" t="s">
        <v>1174</v>
      </c>
      <c r="I291" s="26" t="s">
        <v>1962</v>
      </c>
    </row>
    <row r="292" spans="2:9">
      <c r="B292" s="26" t="s">
        <v>1965</v>
      </c>
      <c r="C292" s="27" t="s">
        <v>1966</v>
      </c>
      <c r="D292" s="27">
        <v>0.11025209777727821</v>
      </c>
      <c r="E292" s="27">
        <v>9.7729714594643163E-2</v>
      </c>
      <c r="F292" s="27" t="s">
        <v>1965</v>
      </c>
      <c r="G292" s="27" t="s">
        <v>1965</v>
      </c>
      <c r="H292" s="27" t="s">
        <v>1188</v>
      </c>
      <c r="I292" s="26" t="s">
        <v>1965</v>
      </c>
    </row>
    <row r="293" spans="2:9">
      <c r="B293" s="26" t="s">
        <v>1967</v>
      </c>
      <c r="C293" s="27" t="s">
        <v>1968</v>
      </c>
      <c r="D293" s="27">
        <v>1.1425116871364427</v>
      </c>
      <c r="E293" s="27">
        <v>0.21323559670188599</v>
      </c>
      <c r="F293" s="27" t="s">
        <v>1967</v>
      </c>
      <c r="G293" s="27" t="s">
        <v>1969</v>
      </c>
      <c r="H293" s="27" t="s">
        <v>1270</v>
      </c>
      <c r="I293" s="26" t="s">
        <v>1967</v>
      </c>
    </row>
    <row r="294" spans="2:9">
      <c r="B294" s="26" t="s">
        <v>1970</v>
      </c>
      <c r="C294" s="27" t="s">
        <v>1971</v>
      </c>
      <c r="D294" s="27">
        <v>0.15043987273922757</v>
      </c>
      <c r="E294" s="27">
        <v>-1.2255842036515106</v>
      </c>
      <c r="F294" s="27" t="s">
        <v>1970</v>
      </c>
      <c r="G294" s="27" t="s">
        <v>1970</v>
      </c>
      <c r="H294" s="27" t="s">
        <v>1155</v>
      </c>
      <c r="I294" s="26" t="s">
        <v>1970</v>
      </c>
    </row>
    <row r="295" spans="2:9">
      <c r="B295" s="26" t="s">
        <v>1972</v>
      </c>
      <c r="C295" s="27" t="s">
        <v>1973</v>
      </c>
      <c r="D295" s="27">
        <v>-0.28700893725688537</v>
      </c>
      <c r="E295" s="27">
        <v>-2.6485547167647621</v>
      </c>
      <c r="F295" s="27" t="s">
        <v>1972</v>
      </c>
      <c r="G295" s="27" t="s">
        <v>1972</v>
      </c>
      <c r="H295" s="27" t="s">
        <v>1142</v>
      </c>
      <c r="I295" s="26" t="s">
        <v>1972</v>
      </c>
    </row>
    <row r="296" spans="2:9">
      <c r="B296" s="26" t="s">
        <v>1974</v>
      </c>
      <c r="C296" s="27" t="s">
        <v>1975</v>
      </c>
      <c r="D296" s="27">
        <v>0.16302858527776243</v>
      </c>
      <c r="E296" s="27">
        <v>-1.435547291361152</v>
      </c>
      <c r="F296" s="27" t="s">
        <v>1974</v>
      </c>
      <c r="G296" s="27" t="s">
        <v>1974</v>
      </c>
      <c r="H296" s="27" t="s">
        <v>1976</v>
      </c>
      <c r="I296" s="26" t="s">
        <v>1974</v>
      </c>
    </row>
    <row r="297" spans="2:9">
      <c r="B297" s="26" t="s">
        <v>1977</v>
      </c>
      <c r="C297" s="27" t="s">
        <v>1978</v>
      </c>
      <c r="D297" s="27">
        <v>0.78240144138133805</v>
      </c>
      <c r="E297" s="27">
        <v>-1.2488808627547591E-2</v>
      </c>
      <c r="F297" s="27" t="s">
        <v>1977</v>
      </c>
      <c r="G297" s="27" t="s">
        <v>1979</v>
      </c>
      <c r="H297" s="27" t="s">
        <v>1293</v>
      </c>
      <c r="I297" s="26" t="s">
        <v>1977</v>
      </c>
    </row>
    <row r="298" spans="2:9">
      <c r="B298" s="26" t="s">
        <v>1980</v>
      </c>
      <c r="C298" s="27" t="s">
        <v>1981</v>
      </c>
      <c r="D298" s="27">
        <v>8.2058225578845609E-2</v>
      </c>
      <c r="E298" s="27">
        <v>-1.2941075351470688</v>
      </c>
      <c r="F298" s="27" t="s">
        <v>1980</v>
      </c>
      <c r="G298" s="27" t="s">
        <v>1982</v>
      </c>
      <c r="H298" s="27" t="s">
        <v>1257</v>
      </c>
      <c r="I298" s="26" t="s">
        <v>1980</v>
      </c>
    </row>
    <row r="299" spans="2:9">
      <c r="B299" s="26" t="s">
        <v>1983</v>
      </c>
      <c r="C299" s="27" t="s">
        <v>1984</v>
      </c>
      <c r="D299" s="27">
        <v>0.88627817285748878</v>
      </c>
      <c r="E299" s="27">
        <v>-3.2157690968654923E-2</v>
      </c>
      <c r="F299" s="27" t="s">
        <v>1983</v>
      </c>
      <c r="G299" s="27" t="s">
        <v>1983</v>
      </c>
      <c r="H299" s="27" t="s">
        <v>1194</v>
      </c>
      <c r="I299" s="26" t="s">
        <v>1983</v>
      </c>
    </row>
    <row r="300" spans="2:9">
      <c r="B300" s="26" t="s">
        <v>1985</v>
      </c>
      <c r="C300" s="27" t="s">
        <v>1986</v>
      </c>
      <c r="D300" s="27">
        <v>0.76034221176894579</v>
      </c>
      <c r="E300" s="27">
        <v>-2.028474009564186</v>
      </c>
      <c r="F300" s="27" t="s">
        <v>1985</v>
      </c>
      <c r="G300" s="27" t="s">
        <v>1987</v>
      </c>
      <c r="H300" s="27" t="s">
        <v>488</v>
      </c>
      <c r="I300" s="26" t="s">
        <v>1985</v>
      </c>
    </row>
    <row r="301" spans="2:9">
      <c r="B301" s="26" t="s">
        <v>1988</v>
      </c>
      <c r="C301" s="27" t="s">
        <v>1989</v>
      </c>
      <c r="D301" s="27">
        <v>0.74297966644985081</v>
      </c>
      <c r="E301" s="27">
        <v>0.48023082843255632</v>
      </c>
      <c r="F301" s="27" t="s">
        <v>1988</v>
      </c>
      <c r="G301" s="27" t="s">
        <v>1990</v>
      </c>
      <c r="H301" s="27" t="s">
        <v>1991</v>
      </c>
      <c r="I301" s="26" t="s">
        <v>1988</v>
      </c>
    </row>
    <row r="302" spans="2:9">
      <c r="B302" s="26" t="s">
        <v>1992</v>
      </c>
      <c r="C302" s="27" t="s">
        <v>1993</v>
      </c>
      <c r="D302" s="27">
        <v>0.33316065342025308</v>
      </c>
      <c r="E302" s="27">
        <v>1.2717847222423582</v>
      </c>
      <c r="F302" s="27" t="s">
        <v>1992</v>
      </c>
      <c r="G302" s="27" t="s">
        <v>1994</v>
      </c>
      <c r="H302" s="27" t="s">
        <v>1305</v>
      </c>
      <c r="I302" s="26" t="s">
        <v>1992</v>
      </c>
    </row>
    <row r="303" spans="2:9">
      <c r="B303" s="26" t="s">
        <v>1995</v>
      </c>
      <c r="C303" s="27" t="s">
        <v>1996</v>
      </c>
      <c r="D303" s="27">
        <v>0.21172588396943673</v>
      </c>
      <c r="E303" s="27">
        <v>-1.1915101227683789</v>
      </c>
      <c r="F303" s="27" t="s">
        <v>1995</v>
      </c>
      <c r="G303" s="27" t="s">
        <v>1997</v>
      </c>
      <c r="H303" s="27" t="s">
        <v>1998</v>
      </c>
      <c r="I303" s="26" t="s">
        <v>1995</v>
      </c>
    </row>
    <row r="304" spans="2:9">
      <c r="B304" s="26" t="s">
        <v>1999</v>
      </c>
      <c r="C304" s="27" t="s">
        <v>2000</v>
      </c>
      <c r="D304" s="27">
        <v>1.1740690807894494</v>
      </c>
      <c r="E304" s="27">
        <v>0.25072178615265583</v>
      </c>
      <c r="F304" s="27" t="s">
        <v>1999</v>
      </c>
      <c r="G304" s="27" t="s">
        <v>2001</v>
      </c>
      <c r="H304" s="27" t="s">
        <v>1270</v>
      </c>
      <c r="I304" s="26" t="s">
        <v>1999</v>
      </c>
    </row>
    <row r="305" spans="2:9">
      <c r="B305" s="26" t="s">
        <v>2002</v>
      </c>
      <c r="C305" s="27" t="s">
        <v>2003</v>
      </c>
      <c r="D305" s="27">
        <v>0.10398768646118438</v>
      </c>
      <c r="E305" s="27">
        <v>-0.27292586178061323</v>
      </c>
      <c r="F305" s="27" t="s">
        <v>2002</v>
      </c>
      <c r="G305" s="27" t="s">
        <v>2002</v>
      </c>
      <c r="H305" s="27" t="s">
        <v>1331</v>
      </c>
      <c r="I305" s="26" t="s">
        <v>2002</v>
      </c>
    </row>
    <row r="306" spans="2:9">
      <c r="B306" s="26" t="s">
        <v>2004</v>
      </c>
      <c r="C306" s="27" t="s">
        <v>2005</v>
      </c>
      <c r="D306" s="27">
        <v>0.73939651628842518</v>
      </c>
      <c r="E306" s="27">
        <v>-1.2392745827603597</v>
      </c>
      <c r="F306" s="27" t="s">
        <v>2004</v>
      </c>
      <c r="G306" s="27" t="s">
        <v>2006</v>
      </c>
      <c r="H306" s="27" t="s">
        <v>488</v>
      </c>
      <c r="I306" s="26" t="s">
        <v>2004</v>
      </c>
    </row>
    <row r="307" spans="2:9">
      <c r="B307" s="26" t="s">
        <v>2007</v>
      </c>
      <c r="C307" s="27" t="s">
        <v>2008</v>
      </c>
      <c r="D307" s="27">
        <v>0.82131881360146319</v>
      </c>
      <c r="E307" s="27">
        <v>4.1369190672211224E-2</v>
      </c>
      <c r="F307" s="27" t="s">
        <v>2007</v>
      </c>
      <c r="G307" s="27" t="s">
        <v>2007</v>
      </c>
      <c r="H307" s="27" t="s">
        <v>1293</v>
      </c>
      <c r="I307" s="26" t="s">
        <v>2007</v>
      </c>
    </row>
    <row r="308" spans="2:9">
      <c r="B308" s="26" t="s">
        <v>2009</v>
      </c>
      <c r="C308" s="27" t="s">
        <v>2010</v>
      </c>
      <c r="D308" s="27">
        <v>0.19478048955888372</v>
      </c>
      <c r="E308" s="27">
        <v>-7.5589682997457719E-2</v>
      </c>
      <c r="F308" s="27" t="s">
        <v>2009</v>
      </c>
      <c r="G308" s="27" t="s">
        <v>2011</v>
      </c>
      <c r="H308" s="27" t="s">
        <v>2012</v>
      </c>
      <c r="I308" s="26" t="s">
        <v>2009</v>
      </c>
    </row>
    <row r="309" spans="2:9">
      <c r="B309" s="26" t="s">
        <v>2013</v>
      </c>
      <c r="C309" s="27" t="s">
        <v>2014</v>
      </c>
      <c r="D309" s="27">
        <v>0.10540462028349418</v>
      </c>
      <c r="E309" s="27">
        <v>0.17667269191153909</v>
      </c>
      <c r="F309" s="27" t="s">
        <v>2013</v>
      </c>
      <c r="G309" s="27" t="s">
        <v>2013</v>
      </c>
      <c r="H309" s="27" t="s">
        <v>1795</v>
      </c>
      <c r="I309" s="26" t="s">
        <v>2013</v>
      </c>
    </row>
    <row r="310" spans="2:9">
      <c r="B310" s="26" t="s">
        <v>2015</v>
      </c>
      <c r="C310" s="27" t="s">
        <v>2016</v>
      </c>
      <c r="D310" s="27">
        <v>-2.2135487578635697E-2</v>
      </c>
      <c r="E310" s="27">
        <v>2.0401851268175406</v>
      </c>
      <c r="F310" s="27" t="s">
        <v>2015</v>
      </c>
      <c r="G310" s="27" t="s">
        <v>2017</v>
      </c>
      <c r="H310" s="27" t="s">
        <v>1427</v>
      </c>
      <c r="I310" s="26" t="s">
        <v>2015</v>
      </c>
    </row>
    <row r="311" spans="2:9">
      <c r="B311" s="26" t="s">
        <v>2018</v>
      </c>
      <c r="C311" s="27" t="s">
        <v>2019</v>
      </c>
      <c r="D311" s="27">
        <v>0.52274007259435085</v>
      </c>
      <c r="E311" s="27">
        <v>-1.6409707546766454</v>
      </c>
      <c r="F311" s="27" t="s">
        <v>2018</v>
      </c>
      <c r="G311" s="27" t="s">
        <v>2020</v>
      </c>
      <c r="H311" s="27" t="s">
        <v>488</v>
      </c>
      <c r="I311" s="26" t="s">
        <v>2018</v>
      </c>
    </row>
    <row r="312" spans="2:9">
      <c r="B312" s="26" t="s">
        <v>2021</v>
      </c>
      <c r="C312" s="27" t="s">
        <v>2022</v>
      </c>
      <c r="D312" s="27">
        <v>-0.29224718537388655</v>
      </c>
      <c r="E312" s="27">
        <v>0.7763658028886099</v>
      </c>
      <c r="F312" s="27" t="s">
        <v>2021</v>
      </c>
      <c r="G312" s="27" t="s">
        <v>2021</v>
      </c>
      <c r="H312" s="27" t="s">
        <v>1421</v>
      </c>
      <c r="I312" s="26" t="s">
        <v>2021</v>
      </c>
    </row>
    <row r="313" spans="2:9">
      <c r="B313" s="26" t="s">
        <v>2023</v>
      </c>
      <c r="C313" s="27" t="s">
        <v>2024</v>
      </c>
      <c r="D313" s="27">
        <v>0.89589145202366849</v>
      </c>
      <c r="E313" s="27">
        <v>5.6723198609212437E-4</v>
      </c>
      <c r="F313" s="27" t="s">
        <v>2023</v>
      </c>
      <c r="G313" s="27" t="s">
        <v>2023</v>
      </c>
      <c r="H313" s="27" t="s">
        <v>1194</v>
      </c>
      <c r="I313" s="26" t="s">
        <v>2023</v>
      </c>
    </row>
    <row r="314" spans="2:9">
      <c r="B314" s="26" t="s">
        <v>2025</v>
      </c>
      <c r="C314" s="27" t="s">
        <v>2026</v>
      </c>
      <c r="D314" s="27">
        <v>0.32279689545953527</v>
      </c>
      <c r="E314" s="27">
        <v>-1.1716290925987192</v>
      </c>
      <c r="F314" s="27" t="s">
        <v>2025</v>
      </c>
      <c r="G314" s="27" t="s">
        <v>2027</v>
      </c>
      <c r="H314" s="27" t="s">
        <v>2028</v>
      </c>
      <c r="I314" s="26" t="s">
        <v>2025</v>
      </c>
    </row>
    <row r="315" spans="2:9">
      <c r="B315" s="26" t="s">
        <v>2029</v>
      </c>
      <c r="C315" s="27" t="s">
        <v>2030</v>
      </c>
      <c r="D315" s="27">
        <v>0.88008925280025396</v>
      </c>
      <c r="E315" s="27">
        <v>2.223758951292258</v>
      </c>
      <c r="F315" s="27" t="s">
        <v>2029</v>
      </c>
      <c r="G315" s="27" t="s">
        <v>2031</v>
      </c>
      <c r="H315" s="27" t="s">
        <v>1160</v>
      </c>
      <c r="I315" s="26" t="s">
        <v>2029</v>
      </c>
    </row>
    <row r="316" spans="2:9">
      <c r="B316" s="26" t="s">
        <v>2032</v>
      </c>
      <c r="C316" s="27" t="s">
        <v>2033</v>
      </c>
      <c r="D316" s="27">
        <v>-0.71822391964152732</v>
      </c>
      <c r="E316" s="27">
        <v>-1.241932683793181</v>
      </c>
      <c r="F316" s="27" t="s">
        <v>2032</v>
      </c>
      <c r="G316" s="27" t="s">
        <v>2034</v>
      </c>
      <c r="H316" s="27" t="s">
        <v>1264</v>
      </c>
      <c r="I316" s="26" t="s">
        <v>2032</v>
      </c>
    </row>
    <row r="317" spans="2:9">
      <c r="B317" s="26" t="s">
        <v>2035</v>
      </c>
      <c r="C317" s="27" t="s">
        <v>2036</v>
      </c>
      <c r="D317" s="27">
        <v>0.92585354560524269</v>
      </c>
      <c r="E317" s="27">
        <v>0.15335631709372802</v>
      </c>
      <c r="F317" s="27" t="s">
        <v>2035</v>
      </c>
      <c r="G317" s="27" t="s">
        <v>2035</v>
      </c>
      <c r="H317" s="27" t="s">
        <v>1149</v>
      </c>
      <c r="I317" s="26" t="s">
        <v>2035</v>
      </c>
    </row>
    <row r="318" spans="2:9">
      <c r="B318" s="26" t="s">
        <v>2037</v>
      </c>
      <c r="C318" s="27" t="s">
        <v>2038</v>
      </c>
      <c r="D318" s="27">
        <v>0.71800927310203499</v>
      </c>
      <c r="E318" s="27">
        <v>0.29252763715648833</v>
      </c>
      <c r="F318" s="27" t="s">
        <v>2037</v>
      </c>
      <c r="G318" s="27" t="s">
        <v>2039</v>
      </c>
      <c r="H318" s="27" t="s">
        <v>1325</v>
      </c>
      <c r="I318" s="26" t="s">
        <v>2037</v>
      </c>
    </row>
    <row r="319" spans="2:9">
      <c r="B319" s="26" t="s">
        <v>2040</v>
      </c>
      <c r="C319" s="27" t="s">
        <v>2041</v>
      </c>
      <c r="D319" s="27">
        <v>0.175278993134072</v>
      </c>
      <c r="E319" s="27">
        <v>-1.2105362782281257</v>
      </c>
      <c r="F319" s="27" t="s">
        <v>2040</v>
      </c>
      <c r="G319" s="27" t="s">
        <v>2042</v>
      </c>
      <c r="H319" s="27" t="s">
        <v>1155</v>
      </c>
      <c r="I319" s="26" t="s">
        <v>2040</v>
      </c>
    </row>
    <row r="320" spans="2:9">
      <c r="B320" s="26" t="s">
        <v>2043</v>
      </c>
      <c r="C320" s="27" t="s">
        <v>2044</v>
      </c>
      <c r="D320" s="27">
        <v>0.8188055219022059</v>
      </c>
      <c r="E320" s="27">
        <v>0.13084995104392744</v>
      </c>
      <c r="F320" s="27" t="s">
        <v>2043</v>
      </c>
      <c r="G320" s="27" t="s">
        <v>2045</v>
      </c>
      <c r="H320" s="27" t="s">
        <v>1210</v>
      </c>
      <c r="I320" s="26" t="s">
        <v>2043</v>
      </c>
    </row>
    <row r="321" spans="2:9">
      <c r="B321" s="26" t="s">
        <v>2046</v>
      </c>
      <c r="C321" s="27" t="s">
        <v>2047</v>
      </c>
      <c r="D321" s="27">
        <v>0.45215894672473417</v>
      </c>
      <c r="E321" s="27">
        <v>-1.7004027896692406</v>
      </c>
      <c r="F321" s="27" t="s">
        <v>2046</v>
      </c>
      <c r="G321" s="27" t="s">
        <v>2048</v>
      </c>
      <c r="H321" s="27" t="s">
        <v>488</v>
      </c>
      <c r="I321" s="26" t="s">
        <v>2046</v>
      </c>
    </row>
    <row r="322" spans="2:9">
      <c r="B322" s="26" t="s">
        <v>2049</v>
      </c>
      <c r="C322" s="27" t="s">
        <v>2050</v>
      </c>
      <c r="D322" s="27">
        <v>0.85785199085614561</v>
      </c>
      <c r="E322" s="27">
        <v>0.29137226038687147</v>
      </c>
      <c r="F322" s="27" t="s">
        <v>2049</v>
      </c>
      <c r="G322" s="27" t="s">
        <v>2049</v>
      </c>
      <c r="H322" s="27" t="s">
        <v>2051</v>
      </c>
      <c r="I322" s="26" t="s">
        <v>2049</v>
      </c>
    </row>
    <row r="323" spans="2:9">
      <c r="B323" s="26" t="s">
        <v>2052</v>
      </c>
      <c r="C323" s="27" t="s">
        <v>2053</v>
      </c>
      <c r="D323" s="27">
        <v>0.89679732847113447</v>
      </c>
      <c r="E323" s="27">
        <v>-4.7457073158055738E-2</v>
      </c>
      <c r="F323" s="27" t="s">
        <v>2052</v>
      </c>
      <c r="G323" s="27" t="s">
        <v>2052</v>
      </c>
      <c r="H323" s="27" t="s">
        <v>1194</v>
      </c>
      <c r="I323" s="26" t="s">
        <v>2052</v>
      </c>
    </row>
    <row r="324" spans="2:9">
      <c r="B324" s="26" t="s">
        <v>2054</v>
      </c>
      <c r="C324" s="27" t="s">
        <v>2055</v>
      </c>
      <c r="D324" s="27">
        <v>0.88839705040021399</v>
      </c>
      <c r="E324" s="27">
        <v>7.8268240487527799E-2</v>
      </c>
      <c r="F324" s="27" t="s">
        <v>2054</v>
      </c>
      <c r="G324" s="27" t="s">
        <v>2056</v>
      </c>
      <c r="H324" s="27" t="s">
        <v>1464</v>
      </c>
      <c r="I324" s="26" t="s">
        <v>2054</v>
      </c>
    </row>
    <row r="325" spans="2:9">
      <c r="B325" s="26" t="s">
        <v>2057</v>
      </c>
      <c r="C325" s="27" t="s">
        <v>2058</v>
      </c>
      <c r="D325" s="27">
        <v>0.93387232802699371</v>
      </c>
      <c r="E325" s="27">
        <v>0.14962320214254429</v>
      </c>
      <c r="F325" s="27" t="s">
        <v>2057</v>
      </c>
      <c r="G325" s="27" t="s">
        <v>2057</v>
      </c>
      <c r="H325" s="27" t="s">
        <v>1149</v>
      </c>
      <c r="I325" s="26" t="s">
        <v>2057</v>
      </c>
    </row>
    <row r="326" spans="2:9">
      <c r="B326" s="26" t="s">
        <v>2059</v>
      </c>
      <c r="C326" s="27" t="s">
        <v>2060</v>
      </c>
      <c r="D326" s="27">
        <v>1.2441649735078328</v>
      </c>
      <c r="E326" s="27">
        <v>-2.7360829948079508</v>
      </c>
      <c r="F326" s="27" t="s">
        <v>2059</v>
      </c>
      <c r="G326" s="27" t="s">
        <v>2061</v>
      </c>
      <c r="H326" s="27" t="s">
        <v>488</v>
      </c>
      <c r="I326" s="26" t="s">
        <v>2059</v>
      </c>
    </row>
    <row r="327" spans="2:9">
      <c r="B327" s="26" t="s">
        <v>2062</v>
      </c>
      <c r="C327" s="27" t="s">
        <v>2063</v>
      </c>
      <c r="D327" s="27">
        <v>0.31854875404669453</v>
      </c>
      <c r="E327" s="27">
        <v>-1.2412851361741817</v>
      </c>
      <c r="F327" s="27" t="s">
        <v>2062</v>
      </c>
      <c r="G327" s="27" t="s">
        <v>2064</v>
      </c>
      <c r="H327" s="27" t="s">
        <v>2065</v>
      </c>
      <c r="I327" s="26" t="s">
        <v>2062</v>
      </c>
    </row>
    <row r="328" spans="2:9">
      <c r="B328" s="26" t="s">
        <v>2066</v>
      </c>
      <c r="C328" s="27" t="s">
        <v>2067</v>
      </c>
      <c r="D328" s="27">
        <v>-0.27696921942144875</v>
      </c>
      <c r="E328" s="27">
        <v>-0.83637632640477133</v>
      </c>
      <c r="F328" s="27" t="s">
        <v>2066</v>
      </c>
      <c r="G328" s="27" t="s">
        <v>2068</v>
      </c>
      <c r="H328" s="27" t="s">
        <v>1281</v>
      </c>
      <c r="I328" s="26" t="s">
        <v>2066</v>
      </c>
    </row>
    <row r="329" spans="2:9">
      <c r="B329" s="26" t="s">
        <v>2069</v>
      </c>
      <c r="C329" s="27" t="s">
        <v>2070</v>
      </c>
      <c r="D329" s="27">
        <v>0.10826137723781379</v>
      </c>
      <c r="E329" s="27">
        <v>-1.3507923385933442</v>
      </c>
      <c r="F329" s="27" t="s">
        <v>2069</v>
      </c>
      <c r="G329" s="27" t="s">
        <v>2071</v>
      </c>
      <c r="H329" s="27" t="s">
        <v>1257</v>
      </c>
      <c r="I329" s="26" t="s">
        <v>2069</v>
      </c>
    </row>
    <row r="330" spans="2:9">
      <c r="B330" s="26" t="s">
        <v>2072</v>
      </c>
      <c r="C330" s="27" t="s">
        <v>2073</v>
      </c>
      <c r="D330" s="27">
        <v>0.3448787952433649</v>
      </c>
      <c r="E330" s="27">
        <v>-2.7149294795525498</v>
      </c>
      <c r="F330" s="27" t="s">
        <v>2072</v>
      </c>
      <c r="G330" s="27" t="s">
        <v>2074</v>
      </c>
      <c r="H330" s="27" t="s">
        <v>2075</v>
      </c>
      <c r="I330" s="26" t="s">
        <v>2072</v>
      </c>
    </row>
    <row r="331" spans="2:9">
      <c r="B331" s="26" t="s">
        <v>2076</v>
      </c>
      <c r="C331" s="27" t="s">
        <v>2077</v>
      </c>
      <c r="D331" s="27">
        <v>3.3256725535665506E-2</v>
      </c>
      <c r="E331" s="27">
        <v>0.17114140619598497</v>
      </c>
      <c r="F331" s="27" t="s">
        <v>2076</v>
      </c>
      <c r="G331" s="27" t="s">
        <v>2076</v>
      </c>
      <c r="H331" s="27" t="s">
        <v>2078</v>
      </c>
      <c r="I331" s="26" t="s">
        <v>2076</v>
      </c>
    </row>
    <row r="332" spans="2:9">
      <c r="B332" s="26" t="s">
        <v>2079</v>
      </c>
      <c r="C332" s="27" t="s">
        <v>2080</v>
      </c>
      <c r="D332" s="27">
        <v>0.60725765360706629</v>
      </c>
      <c r="E332" s="27">
        <v>0.10015101072340188</v>
      </c>
      <c r="F332" s="27" t="s">
        <v>2079</v>
      </c>
      <c r="G332" s="27" t="s">
        <v>2079</v>
      </c>
      <c r="H332" s="27" t="s">
        <v>1145</v>
      </c>
      <c r="I332" s="26" t="s">
        <v>2079</v>
      </c>
    </row>
    <row r="333" spans="2:9">
      <c r="B333" s="26" t="s">
        <v>2081</v>
      </c>
      <c r="C333" s="27" t="s">
        <v>2082</v>
      </c>
      <c r="D333" s="27">
        <v>0.53318239380757781</v>
      </c>
      <c r="E333" s="27">
        <v>0.8318606038814057</v>
      </c>
      <c r="F333" s="27" t="s">
        <v>2081</v>
      </c>
      <c r="G333" s="27" t="s">
        <v>2083</v>
      </c>
      <c r="H333" s="27" t="s">
        <v>2084</v>
      </c>
      <c r="I333" s="26" t="s">
        <v>2081</v>
      </c>
    </row>
    <row r="334" spans="2:9">
      <c r="B334" s="26" t="s">
        <v>2085</v>
      </c>
      <c r="C334" s="27" t="s">
        <v>2086</v>
      </c>
      <c r="D334" s="27">
        <v>1.956566404291802E-2</v>
      </c>
      <c r="E334" s="27">
        <v>1.8172194214101478</v>
      </c>
      <c r="F334" s="27" t="s">
        <v>2085</v>
      </c>
      <c r="G334" s="27" t="s">
        <v>2087</v>
      </c>
      <c r="H334" s="27" t="s">
        <v>1427</v>
      </c>
      <c r="I334" s="26" t="s">
        <v>2085</v>
      </c>
    </row>
    <row r="335" spans="2:9">
      <c r="B335" s="26" t="s">
        <v>2088</v>
      </c>
      <c r="C335" s="27" t="s">
        <v>2089</v>
      </c>
      <c r="D335" s="27">
        <v>1.2240692644646005</v>
      </c>
      <c r="E335" s="27">
        <v>-2.5059786593744735</v>
      </c>
      <c r="F335" s="27" t="s">
        <v>2088</v>
      </c>
      <c r="G335" s="27" t="s">
        <v>2090</v>
      </c>
      <c r="H335" s="27" t="s">
        <v>488</v>
      </c>
      <c r="I335" s="26" t="s">
        <v>2088</v>
      </c>
    </row>
    <row r="336" spans="2:9">
      <c r="B336" s="26" t="s">
        <v>2091</v>
      </c>
      <c r="C336" s="27" t="s">
        <v>2092</v>
      </c>
      <c r="D336" s="27">
        <v>9.6392300985264162E-2</v>
      </c>
      <c r="E336" s="27">
        <v>1.6654042922815795</v>
      </c>
      <c r="F336" s="27" t="s">
        <v>2091</v>
      </c>
      <c r="G336" s="27" t="s">
        <v>2093</v>
      </c>
      <c r="H336" s="27" t="s">
        <v>1427</v>
      </c>
      <c r="I336" s="26" t="s">
        <v>2091</v>
      </c>
    </row>
    <row r="337" spans="2:9">
      <c r="B337" s="26" t="s">
        <v>2094</v>
      </c>
      <c r="C337" s="27" t="s">
        <v>2095</v>
      </c>
      <c r="D337" s="27">
        <v>0.98385260019344589</v>
      </c>
      <c r="E337" s="27">
        <v>1.774964908604848</v>
      </c>
      <c r="F337" s="27" t="s">
        <v>2094</v>
      </c>
      <c r="G337" s="27" t="s">
        <v>2094</v>
      </c>
      <c r="H337" s="27" t="s">
        <v>1160</v>
      </c>
      <c r="I337" s="26" t="s">
        <v>2094</v>
      </c>
    </row>
    <row r="338" spans="2:9">
      <c r="B338" s="26" t="s">
        <v>2096</v>
      </c>
      <c r="C338" s="27" t="s">
        <v>2097</v>
      </c>
      <c r="D338" s="27">
        <v>0.53290485912719587</v>
      </c>
      <c r="E338" s="27">
        <v>-1.5908605824831104</v>
      </c>
      <c r="F338" s="27" t="s">
        <v>2096</v>
      </c>
      <c r="G338" s="27" t="s">
        <v>2098</v>
      </c>
      <c r="H338" s="27" t="s">
        <v>488</v>
      </c>
      <c r="I338" s="26" t="s">
        <v>2096</v>
      </c>
    </row>
    <row r="339" spans="2:9">
      <c r="B339" s="26" t="s">
        <v>2099</v>
      </c>
      <c r="C339" s="27" t="s">
        <v>2100</v>
      </c>
      <c r="D339" s="27">
        <v>0.84072859741623351</v>
      </c>
      <c r="E339" s="27">
        <v>0.30041828624057143</v>
      </c>
      <c r="F339" s="27" t="s">
        <v>2099</v>
      </c>
      <c r="G339" s="27" t="s">
        <v>2101</v>
      </c>
      <c r="H339" s="27" t="s">
        <v>2102</v>
      </c>
      <c r="I339" s="26" t="s">
        <v>2099</v>
      </c>
    </row>
    <row r="340" spans="2:9">
      <c r="B340" s="26" t="s">
        <v>2103</v>
      </c>
      <c r="C340" s="27" t="s">
        <v>2104</v>
      </c>
      <c r="D340" s="27">
        <v>1.1678679101438174</v>
      </c>
      <c r="E340" s="27">
        <v>-2.6446800844277094</v>
      </c>
      <c r="F340" s="27" t="s">
        <v>2103</v>
      </c>
      <c r="G340" s="27" t="s">
        <v>2103</v>
      </c>
      <c r="H340" s="27" t="s">
        <v>488</v>
      </c>
      <c r="I340" s="26" t="s">
        <v>2103</v>
      </c>
    </row>
    <row r="341" spans="2:9">
      <c r="B341" s="26" t="s">
        <v>2105</v>
      </c>
      <c r="C341" s="27" t="s">
        <v>2106</v>
      </c>
      <c r="D341" s="27">
        <v>5.4521469709246879E-2</v>
      </c>
      <c r="E341" s="27">
        <v>1.972571062013418</v>
      </c>
      <c r="F341" s="27" t="s">
        <v>2105</v>
      </c>
      <c r="G341" s="27" t="s">
        <v>2105</v>
      </c>
      <c r="H341" s="27" t="s">
        <v>1489</v>
      </c>
      <c r="I341" s="26" t="s">
        <v>2105</v>
      </c>
    </row>
    <row r="342" spans="2:9">
      <c r="B342" s="26" t="s">
        <v>2107</v>
      </c>
      <c r="C342" s="27" t="s">
        <v>2108</v>
      </c>
      <c r="D342" s="27">
        <v>0.77618109602206531</v>
      </c>
      <c r="E342" s="27">
        <v>-1.2767658987448045</v>
      </c>
      <c r="F342" s="27" t="s">
        <v>2107</v>
      </c>
      <c r="G342" s="27" t="s">
        <v>2109</v>
      </c>
      <c r="H342" s="27" t="s">
        <v>488</v>
      </c>
      <c r="I342" s="26" t="s">
        <v>2107</v>
      </c>
    </row>
    <row r="343" spans="2:9">
      <c r="B343" s="26" t="s">
        <v>2110</v>
      </c>
      <c r="C343" s="27" t="s">
        <v>2111</v>
      </c>
      <c r="D343" s="27">
        <v>0.7022035409464531</v>
      </c>
      <c r="E343" s="27">
        <v>0.50630603840260613</v>
      </c>
      <c r="F343" s="27" t="s">
        <v>2110</v>
      </c>
      <c r="G343" s="27" t="s">
        <v>2110</v>
      </c>
      <c r="H343" s="27" t="s">
        <v>1222</v>
      </c>
      <c r="I343" s="26" t="s">
        <v>2110</v>
      </c>
    </row>
    <row r="344" spans="2:9">
      <c r="B344" s="26" t="s">
        <v>2112</v>
      </c>
      <c r="C344" s="27" t="s">
        <v>2113</v>
      </c>
      <c r="D344" s="27">
        <v>0.82793011100707292</v>
      </c>
      <c r="E344" s="27">
        <v>0.33607361902118016</v>
      </c>
      <c r="F344" s="27" t="s">
        <v>2112</v>
      </c>
      <c r="G344" s="27" t="s">
        <v>2114</v>
      </c>
      <c r="H344" s="27" t="s">
        <v>2115</v>
      </c>
      <c r="I344" s="26" t="s">
        <v>2112</v>
      </c>
    </row>
    <row r="345" spans="2:9">
      <c r="B345" s="26" t="s">
        <v>2116</v>
      </c>
      <c r="C345" s="27" t="s">
        <v>2117</v>
      </c>
      <c r="D345" s="27">
        <v>0.74945307865474176</v>
      </c>
      <c r="E345" s="27">
        <v>-1.3741361281598112</v>
      </c>
      <c r="F345" s="27" t="s">
        <v>2116</v>
      </c>
      <c r="G345" s="27" t="s">
        <v>2118</v>
      </c>
      <c r="H345" s="27" t="s">
        <v>488</v>
      </c>
      <c r="I345" s="26" t="s">
        <v>2116</v>
      </c>
    </row>
    <row r="346" spans="2:9">
      <c r="B346" s="26" t="s">
        <v>2119</v>
      </c>
      <c r="C346" s="27" t="s">
        <v>2120</v>
      </c>
      <c r="D346" s="27">
        <v>-0.22006856897935773</v>
      </c>
      <c r="E346" s="27">
        <v>0.23393869476617243</v>
      </c>
      <c r="F346" s="27" t="s">
        <v>2119</v>
      </c>
      <c r="G346" s="27" t="s">
        <v>2119</v>
      </c>
      <c r="H346" s="27" t="s">
        <v>2121</v>
      </c>
      <c r="I346" s="26" t="s">
        <v>2119</v>
      </c>
    </row>
    <row r="347" spans="2:9">
      <c r="B347" s="26" t="s">
        <v>2122</v>
      </c>
      <c r="C347" s="27" t="s">
        <v>2123</v>
      </c>
      <c r="D347" s="27">
        <v>6.6665119707955398E-2</v>
      </c>
      <c r="E347" s="27">
        <v>-1.3437255004520188</v>
      </c>
      <c r="F347" s="27" t="s">
        <v>2122</v>
      </c>
      <c r="G347" s="27" t="s">
        <v>2124</v>
      </c>
      <c r="H347" s="27" t="s">
        <v>1257</v>
      </c>
      <c r="I347" s="26" t="s">
        <v>2122</v>
      </c>
    </row>
    <row r="348" spans="2:9">
      <c r="B348" s="26" t="s">
        <v>2125</v>
      </c>
      <c r="C348" s="27" t="s">
        <v>2126</v>
      </c>
      <c r="D348" s="27">
        <v>-0.34936955063169794</v>
      </c>
      <c r="E348" s="27">
        <v>0.4994765948136925</v>
      </c>
      <c r="F348" s="27" t="s">
        <v>2125</v>
      </c>
      <c r="G348" s="27" t="s">
        <v>2127</v>
      </c>
      <c r="H348" s="27" t="s">
        <v>1789</v>
      </c>
      <c r="I348" s="26" t="s">
        <v>2125</v>
      </c>
    </row>
    <row r="349" spans="2:9">
      <c r="B349" s="26" t="s">
        <v>2128</v>
      </c>
      <c r="C349" s="27" t="s">
        <v>2129</v>
      </c>
      <c r="D349" s="27">
        <v>0.5969148014598914</v>
      </c>
      <c r="E349" s="27">
        <v>-2.0657542696081119</v>
      </c>
      <c r="F349" s="27" t="s">
        <v>2128</v>
      </c>
      <c r="G349" s="27" t="s">
        <v>2130</v>
      </c>
      <c r="H349" s="27" t="s">
        <v>488</v>
      </c>
      <c r="I349" s="26" t="s">
        <v>2128</v>
      </c>
    </row>
    <row r="350" spans="2:9">
      <c r="B350" s="26" t="s">
        <v>2131</v>
      </c>
      <c r="C350" s="27" t="s">
        <v>2132</v>
      </c>
      <c r="D350" s="27">
        <v>2.7326968503197567E-2</v>
      </c>
      <c r="E350" s="27">
        <v>0.52745246956421776</v>
      </c>
      <c r="F350" s="27" t="s">
        <v>2131</v>
      </c>
      <c r="G350" s="27" t="s">
        <v>2131</v>
      </c>
      <c r="H350" s="27" t="s">
        <v>1735</v>
      </c>
      <c r="I350" s="26" t="s">
        <v>2131</v>
      </c>
    </row>
    <row r="351" spans="2:9">
      <c r="B351" s="26" t="s">
        <v>2133</v>
      </c>
      <c r="C351" s="27" t="s">
        <v>2134</v>
      </c>
      <c r="D351" s="27">
        <v>0.50518205126422877</v>
      </c>
      <c r="E351" s="27">
        <v>0.88723111847524994</v>
      </c>
      <c r="F351" s="27" t="s">
        <v>2133</v>
      </c>
      <c r="G351" s="27" t="s">
        <v>2133</v>
      </c>
      <c r="H351" s="27" t="s">
        <v>1163</v>
      </c>
      <c r="I351" s="26" t="s">
        <v>2133</v>
      </c>
    </row>
    <row r="352" spans="2:9">
      <c r="B352" s="26" t="s">
        <v>2135</v>
      </c>
      <c r="C352" s="27" t="s">
        <v>2136</v>
      </c>
      <c r="D352" s="27">
        <v>0.86314209404547937</v>
      </c>
      <c r="E352" s="27">
        <v>3.6874969013458464E-2</v>
      </c>
      <c r="F352" s="27" t="s">
        <v>2135</v>
      </c>
      <c r="G352" s="27" t="s">
        <v>2137</v>
      </c>
      <c r="H352" s="27" t="s">
        <v>1293</v>
      </c>
      <c r="I352" s="26" t="s">
        <v>2135</v>
      </c>
    </row>
    <row r="353" spans="2:9">
      <c r="B353" s="26" t="s">
        <v>2138</v>
      </c>
      <c r="C353" s="27" t="s">
        <v>2139</v>
      </c>
      <c r="D353" s="27">
        <v>4.959159234689204E-2</v>
      </c>
      <c r="E353" s="27">
        <v>-1.0592791146396072</v>
      </c>
      <c r="F353" s="27" t="s">
        <v>2138</v>
      </c>
      <c r="G353" s="27" t="s">
        <v>2138</v>
      </c>
      <c r="H353" s="27" t="s">
        <v>1281</v>
      </c>
      <c r="I353" s="26" t="s">
        <v>2138</v>
      </c>
    </row>
    <row r="354" spans="2:9">
      <c r="B354" s="26" t="s">
        <v>2140</v>
      </c>
      <c r="C354" s="27" t="s">
        <v>2141</v>
      </c>
      <c r="D354" s="27">
        <v>0.28163504436175485</v>
      </c>
      <c r="E354" s="27">
        <v>-0.39948668036903473</v>
      </c>
      <c r="F354" s="27" t="s">
        <v>2140</v>
      </c>
      <c r="G354" s="27" t="s">
        <v>2138</v>
      </c>
      <c r="H354" s="27" t="s">
        <v>2142</v>
      </c>
      <c r="I354" s="26" t="s">
        <v>2140</v>
      </c>
    </row>
    <row r="355" spans="2:9">
      <c r="B355" s="26" t="s">
        <v>2143</v>
      </c>
      <c r="C355" s="27" t="s">
        <v>2144</v>
      </c>
      <c r="D355" s="27">
        <v>0.85137162657618248</v>
      </c>
      <c r="E355" s="27">
        <v>0.10437074162914534</v>
      </c>
      <c r="F355" s="27" t="s">
        <v>2143</v>
      </c>
      <c r="G355" s="27" t="s">
        <v>2145</v>
      </c>
      <c r="H355" s="27" t="s">
        <v>1293</v>
      </c>
      <c r="I355" s="26" t="s">
        <v>2143</v>
      </c>
    </row>
    <row r="356" spans="2:9">
      <c r="B356" s="26" t="s">
        <v>2146</v>
      </c>
      <c r="C356" s="27" t="s">
        <v>2147</v>
      </c>
      <c r="D356" s="27">
        <v>-0.22155907366233368</v>
      </c>
      <c r="E356" s="27">
        <v>-1.048913226149925</v>
      </c>
      <c r="F356" s="27" t="s">
        <v>2146</v>
      </c>
      <c r="G356" s="27" t="s">
        <v>2146</v>
      </c>
      <c r="H356" s="27" t="s">
        <v>1281</v>
      </c>
      <c r="I356" s="26" t="s">
        <v>2146</v>
      </c>
    </row>
    <row r="357" spans="2:9">
      <c r="B357" s="26" t="s">
        <v>2148</v>
      </c>
      <c r="C357" s="27" t="s">
        <v>2149</v>
      </c>
      <c r="D357" s="27">
        <v>0.48006476626644806</v>
      </c>
      <c r="E357" s="27">
        <v>1.455888962658394</v>
      </c>
      <c r="F357" s="27" t="s">
        <v>2148</v>
      </c>
      <c r="G357" s="27" t="s">
        <v>2150</v>
      </c>
      <c r="H357" s="27" t="s">
        <v>1870</v>
      </c>
      <c r="I357" s="26" t="s">
        <v>2148</v>
      </c>
    </row>
    <row r="358" spans="2:9">
      <c r="B358" s="26" t="s">
        <v>2151</v>
      </c>
      <c r="C358" s="27" t="s">
        <v>2152</v>
      </c>
      <c r="D358" s="27">
        <v>0.91314228455618474</v>
      </c>
      <c r="E358" s="27">
        <v>0.18423870116978555</v>
      </c>
      <c r="F358" s="27" t="s">
        <v>2151</v>
      </c>
      <c r="G358" s="27" t="s">
        <v>2151</v>
      </c>
      <c r="H358" s="27" t="s">
        <v>1149</v>
      </c>
      <c r="I358" s="26" t="s">
        <v>2151</v>
      </c>
    </row>
    <row r="359" spans="2:9">
      <c r="B359" s="26" t="s">
        <v>2153</v>
      </c>
      <c r="C359" s="27" t="s">
        <v>2154</v>
      </c>
      <c r="D359" s="27">
        <v>0.94472248322661179</v>
      </c>
      <c r="E359" s="27">
        <v>-5.7028633308918469E-2</v>
      </c>
      <c r="F359" s="27" t="s">
        <v>2153</v>
      </c>
      <c r="G359" s="27" t="s">
        <v>2155</v>
      </c>
      <c r="H359" s="27" t="s">
        <v>1194</v>
      </c>
      <c r="I359" s="26" t="s">
        <v>2153</v>
      </c>
    </row>
    <row r="360" spans="2:9">
      <c r="B360" s="26" t="s">
        <v>2156</v>
      </c>
      <c r="C360" s="27" t="s">
        <v>2157</v>
      </c>
      <c r="D360" s="27">
        <v>0.68373971194610716</v>
      </c>
      <c r="E360" s="27">
        <v>-1.3381142112308535</v>
      </c>
      <c r="F360" s="27" t="s">
        <v>2156</v>
      </c>
      <c r="G360" s="27" t="s">
        <v>2158</v>
      </c>
      <c r="H360" s="27" t="s">
        <v>488</v>
      </c>
      <c r="I360" s="26" t="s">
        <v>2156</v>
      </c>
    </row>
    <row r="361" spans="2:9">
      <c r="B361" s="26" t="s">
        <v>2159</v>
      </c>
      <c r="C361" s="27" t="s">
        <v>2160</v>
      </c>
      <c r="D361" s="27">
        <v>8.6292569556215365E-2</v>
      </c>
      <c r="E361" s="27">
        <v>2.0058720272332469</v>
      </c>
      <c r="F361" s="27" t="s">
        <v>2159</v>
      </c>
      <c r="G361" s="27" t="s">
        <v>2161</v>
      </c>
      <c r="H361" s="27" t="s">
        <v>2161</v>
      </c>
      <c r="I361" s="26" t="s">
        <v>2159</v>
      </c>
    </row>
    <row r="362" spans="2:9">
      <c r="B362" s="26" t="s">
        <v>2162</v>
      </c>
      <c r="C362" s="27" t="s">
        <v>2163</v>
      </c>
      <c r="D362" s="27">
        <v>-0.59209248251603053</v>
      </c>
      <c r="E362" s="27">
        <v>2.6352378460499155</v>
      </c>
      <c r="F362" s="27" t="s">
        <v>2162</v>
      </c>
      <c r="G362" s="27" t="s">
        <v>2164</v>
      </c>
      <c r="H362" s="27" t="s">
        <v>1174</v>
      </c>
      <c r="I362" s="26" t="s">
        <v>2162</v>
      </c>
    </row>
    <row r="363" spans="2:9">
      <c r="B363" s="26" t="s">
        <v>2165</v>
      </c>
      <c r="C363" s="27" t="s">
        <v>2166</v>
      </c>
      <c r="D363" s="27">
        <v>0.25913426262778222</v>
      </c>
      <c r="E363" s="27">
        <v>-0.21761288478284055</v>
      </c>
      <c r="F363" s="27" t="s">
        <v>2165</v>
      </c>
      <c r="G363" s="27" t="s">
        <v>2165</v>
      </c>
      <c r="H363" s="27" t="s">
        <v>2167</v>
      </c>
      <c r="I363" s="26" t="s">
        <v>2165</v>
      </c>
    </row>
    <row r="364" spans="2:9">
      <c r="B364" s="26" t="s">
        <v>2168</v>
      </c>
      <c r="C364" s="27" t="s">
        <v>2169</v>
      </c>
      <c r="D364" s="27">
        <v>0.81985871209374916</v>
      </c>
      <c r="E364" s="27">
        <v>0.14655431990559237</v>
      </c>
      <c r="F364" s="27" t="s">
        <v>2168</v>
      </c>
      <c r="G364" s="27" t="s">
        <v>2170</v>
      </c>
      <c r="H364" s="27" t="s">
        <v>2171</v>
      </c>
      <c r="I364" s="26" t="s">
        <v>2168</v>
      </c>
    </row>
    <row r="365" spans="2:9">
      <c r="B365" s="26" t="s">
        <v>2172</v>
      </c>
      <c r="C365" s="27" t="s">
        <v>2173</v>
      </c>
      <c r="D365" s="27">
        <v>0.62769541760210545</v>
      </c>
      <c r="E365" s="27">
        <v>-1.5698189466742316</v>
      </c>
      <c r="F365" s="27" t="s">
        <v>2172</v>
      </c>
      <c r="G365" s="27" t="s">
        <v>2174</v>
      </c>
      <c r="H365" s="27" t="s">
        <v>488</v>
      </c>
      <c r="I365" s="26" t="s">
        <v>2172</v>
      </c>
    </row>
    <row r="366" spans="2:9">
      <c r="B366" s="26" t="s">
        <v>2175</v>
      </c>
      <c r="C366" s="27" t="s">
        <v>2176</v>
      </c>
      <c r="D366" s="27">
        <v>0.13506754100555751</v>
      </c>
      <c r="E366" s="27">
        <v>-8.8552245096390828E-2</v>
      </c>
      <c r="F366" s="27" t="s">
        <v>2175</v>
      </c>
      <c r="G366" s="27" t="s">
        <v>2175</v>
      </c>
      <c r="H366" s="27" t="s">
        <v>1170</v>
      </c>
      <c r="I366" s="26" t="s">
        <v>2175</v>
      </c>
    </row>
    <row r="367" spans="2:9">
      <c r="B367" s="26" t="s">
        <v>2177</v>
      </c>
      <c r="C367" s="27" t="s">
        <v>2178</v>
      </c>
      <c r="D367" s="27">
        <v>0.35598434343675067</v>
      </c>
      <c r="E367" s="27">
        <v>-1.3372956887390162</v>
      </c>
      <c r="F367" s="27" t="s">
        <v>2177</v>
      </c>
      <c r="G367" s="27" t="s">
        <v>2179</v>
      </c>
      <c r="H367" s="27" t="s">
        <v>1607</v>
      </c>
      <c r="I367" s="26" t="s">
        <v>2177</v>
      </c>
    </row>
    <row r="368" spans="2:9">
      <c r="B368" s="26" t="s">
        <v>2180</v>
      </c>
      <c r="C368" s="27" t="s">
        <v>2181</v>
      </c>
      <c r="D368" s="27">
        <v>0.61576086065024627</v>
      </c>
      <c r="E368" s="27">
        <v>-2.0355774586569257</v>
      </c>
      <c r="F368" s="27" t="s">
        <v>2180</v>
      </c>
      <c r="G368" s="27" t="s">
        <v>2182</v>
      </c>
      <c r="H368" s="27" t="s">
        <v>488</v>
      </c>
      <c r="I368" s="26" t="s">
        <v>2180</v>
      </c>
    </row>
    <row r="369" spans="2:9">
      <c r="B369" s="26" t="s">
        <v>2183</v>
      </c>
      <c r="C369" s="27" t="s">
        <v>2184</v>
      </c>
      <c r="D369" s="27">
        <v>0.87240283726206624</v>
      </c>
      <c r="E369" s="27">
        <v>0.20315633092426486</v>
      </c>
      <c r="F369" s="27" t="s">
        <v>2183</v>
      </c>
      <c r="G369" s="27" t="s">
        <v>2183</v>
      </c>
      <c r="H369" s="27" t="s">
        <v>1149</v>
      </c>
      <c r="I369" s="26" t="s">
        <v>2183</v>
      </c>
    </row>
    <row r="370" spans="2:9">
      <c r="B370" s="26" t="s">
        <v>2185</v>
      </c>
      <c r="C370" s="27" t="s">
        <v>2186</v>
      </c>
      <c r="D370" s="27">
        <v>0.3061150541283596</v>
      </c>
      <c r="E370" s="27">
        <v>-1.5412687945248522</v>
      </c>
      <c r="F370" s="27" t="s">
        <v>2185</v>
      </c>
      <c r="G370" s="27" t="s">
        <v>2187</v>
      </c>
      <c r="H370" s="27" t="s">
        <v>2188</v>
      </c>
      <c r="I370" s="26" t="s">
        <v>2185</v>
      </c>
    </row>
    <row r="371" spans="2:9">
      <c r="B371" s="26" t="s">
        <v>2189</v>
      </c>
      <c r="C371" s="27" t="s">
        <v>2190</v>
      </c>
      <c r="D371" s="27">
        <v>0.69148724703608311</v>
      </c>
      <c r="E371" s="27">
        <v>0.48740065729829551</v>
      </c>
      <c r="F371" s="27" t="s">
        <v>2189</v>
      </c>
      <c r="G371" s="27" t="s">
        <v>2189</v>
      </c>
      <c r="H371" s="27" t="s">
        <v>1222</v>
      </c>
      <c r="I371" s="26" t="s">
        <v>2189</v>
      </c>
    </row>
    <row r="372" spans="2:9">
      <c r="B372" s="26" t="s">
        <v>2191</v>
      </c>
      <c r="C372" s="27" t="s">
        <v>2192</v>
      </c>
      <c r="D372" s="27">
        <v>0.92876298251694134</v>
      </c>
      <c r="E372" s="27">
        <v>0.59649069305704727</v>
      </c>
      <c r="F372" s="27" t="s">
        <v>2191</v>
      </c>
      <c r="G372" s="27" t="s">
        <v>2191</v>
      </c>
      <c r="H372" s="27" t="s">
        <v>1160</v>
      </c>
      <c r="I372" s="26" t="s">
        <v>2191</v>
      </c>
    </row>
    <row r="373" spans="2:9">
      <c r="B373" s="26" t="s">
        <v>2193</v>
      </c>
      <c r="C373" s="27" t="s">
        <v>2194</v>
      </c>
      <c r="D373" s="27">
        <v>0.81088347858841536</v>
      </c>
      <c r="E373" s="27">
        <v>0.19768297239789875</v>
      </c>
      <c r="F373" s="27" t="s">
        <v>2193</v>
      </c>
      <c r="G373" s="27" t="s">
        <v>2193</v>
      </c>
      <c r="H373" s="27" t="s">
        <v>1325</v>
      </c>
      <c r="I373" s="26" t="s">
        <v>2193</v>
      </c>
    </row>
    <row r="374" spans="2:9">
      <c r="B374" s="26" t="s">
        <v>2195</v>
      </c>
      <c r="C374" s="27" t="s">
        <v>2196</v>
      </c>
      <c r="D374" s="27">
        <v>0.75613774618468732</v>
      </c>
      <c r="E374" s="27">
        <v>5.8536597010324924E-2</v>
      </c>
      <c r="F374" s="27" t="s">
        <v>2195</v>
      </c>
      <c r="G374" s="27" t="s">
        <v>2197</v>
      </c>
      <c r="H374" s="27" t="s">
        <v>1293</v>
      </c>
      <c r="I374" s="26" t="s">
        <v>2195</v>
      </c>
    </row>
    <row r="375" spans="2:9">
      <c r="B375" s="26" t="s">
        <v>2198</v>
      </c>
      <c r="C375" s="27" t="s">
        <v>2199</v>
      </c>
      <c r="D375" s="27">
        <v>-7.4206162488782978E-2</v>
      </c>
      <c r="E375" s="27">
        <v>0.26621507533408623</v>
      </c>
      <c r="F375" s="27" t="s">
        <v>2198</v>
      </c>
      <c r="G375" s="27" t="s">
        <v>2200</v>
      </c>
      <c r="H375" s="27" t="s">
        <v>2201</v>
      </c>
      <c r="I375" s="26" t="s">
        <v>2198</v>
      </c>
    </row>
    <row r="376" spans="2:9">
      <c r="B376" s="26" t="s">
        <v>2202</v>
      </c>
      <c r="C376" s="27" t="s">
        <v>2203</v>
      </c>
      <c r="D376" s="27">
        <v>0.90320788790712492</v>
      </c>
      <c r="E376" s="27">
        <v>-2.7639383100434421E-2</v>
      </c>
      <c r="F376" s="27" t="s">
        <v>2202</v>
      </c>
      <c r="G376" s="27" t="s">
        <v>2202</v>
      </c>
      <c r="H376" s="27" t="s">
        <v>1194</v>
      </c>
      <c r="I376" s="26" t="s">
        <v>2202</v>
      </c>
    </row>
    <row r="377" spans="2:9">
      <c r="B377" s="26" t="s">
        <v>2204</v>
      </c>
      <c r="C377" s="27" t="s">
        <v>2205</v>
      </c>
      <c r="D377" s="27">
        <v>-9.7685905594711395E-2</v>
      </c>
      <c r="E377" s="27">
        <v>0.21272771523725287</v>
      </c>
      <c r="F377" s="27" t="s">
        <v>2204</v>
      </c>
      <c r="G377" s="27" t="s">
        <v>2204</v>
      </c>
      <c r="H377" s="27" t="s">
        <v>2121</v>
      </c>
      <c r="I377" s="26" t="s">
        <v>2204</v>
      </c>
    </row>
    <row r="378" spans="2:9">
      <c r="B378" s="26" t="s">
        <v>2206</v>
      </c>
      <c r="C378" s="27" t="s">
        <v>2207</v>
      </c>
      <c r="D378" s="27">
        <v>-0.43633753945163334</v>
      </c>
      <c r="E378" s="27">
        <v>-0.933765131412299</v>
      </c>
      <c r="F378" s="27" t="s">
        <v>2206</v>
      </c>
      <c r="G378" s="27" t="s">
        <v>2206</v>
      </c>
      <c r="H378" s="27" t="s">
        <v>1281</v>
      </c>
      <c r="I378" s="26" t="s">
        <v>2206</v>
      </c>
    </row>
    <row r="379" spans="2:9">
      <c r="B379" s="26" t="s">
        <v>2208</v>
      </c>
      <c r="C379" s="27" t="s">
        <v>2209</v>
      </c>
      <c r="D379" s="27">
        <v>0.59234381834390615</v>
      </c>
      <c r="E379" s="27">
        <v>-1.4158023487231943</v>
      </c>
      <c r="F379" s="27" t="s">
        <v>2208</v>
      </c>
      <c r="G379" s="27" t="s">
        <v>1257</v>
      </c>
      <c r="H379" s="27" t="s">
        <v>488</v>
      </c>
      <c r="I379" s="26" t="s">
        <v>2208</v>
      </c>
    </row>
    <row r="380" spans="2:9">
      <c r="B380" s="26" t="s">
        <v>2210</v>
      </c>
      <c r="C380" s="27" t="s">
        <v>2211</v>
      </c>
      <c r="D380" s="27">
        <v>0.68506789389330691</v>
      </c>
      <c r="E380" s="27">
        <v>0.15802699739748258</v>
      </c>
      <c r="F380" s="27" t="s">
        <v>2210</v>
      </c>
      <c r="G380" s="27" t="s">
        <v>2212</v>
      </c>
      <c r="H380" s="27" t="s">
        <v>1325</v>
      </c>
      <c r="I380" s="26" t="s">
        <v>2210</v>
      </c>
    </row>
    <row r="381" spans="2:9">
      <c r="B381" s="26" t="s">
        <v>2213</v>
      </c>
      <c r="C381" s="27" t="s">
        <v>2214</v>
      </c>
      <c r="D381" s="27">
        <v>0.52572634170368282</v>
      </c>
      <c r="E381" s="27">
        <v>0.5481311164803585</v>
      </c>
      <c r="F381" s="27" t="s">
        <v>2213</v>
      </c>
      <c r="G381" s="27" t="s">
        <v>2215</v>
      </c>
      <c r="H381" s="27" t="s">
        <v>1180</v>
      </c>
      <c r="I381" s="26" t="s">
        <v>2213</v>
      </c>
    </row>
    <row r="382" spans="2:9">
      <c r="B382" s="26" t="s">
        <v>2216</v>
      </c>
      <c r="C382" s="27" t="s">
        <v>2217</v>
      </c>
      <c r="D382" s="27">
        <v>0.1087687253724825</v>
      </c>
      <c r="E382" s="27">
        <v>-1.0970167730765634</v>
      </c>
      <c r="F382" s="27" t="s">
        <v>2216</v>
      </c>
      <c r="G382" s="27" t="s">
        <v>2216</v>
      </c>
      <c r="H382" s="27" t="s">
        <v>1155</v>
      </c>
      <c r="I382" s="26" t="s">
        <v>2216</v>
      </c>
    </row>
    <row r="383" spans="2:9">
      <c r="B383" s="26" t="s">
        <v>2218</v>
      </c>
      <c r="C383" s="27" t="s">
        <v>2219</v>
      </c>
      <c r="D383" s="27">
        <v>-0.34918705381914328</v>
      </c>
      <c r="E383" s="27">
        <v>-1.1087640405606976</v>
      </c>
      <c r="F383" s="27" t="s">
        <v>2218</v>
      </c>
      <c r="G383" s="27" t="s">
        <v>2218</v>
      </c>
      <c r="H383" s="27" t="s">
        <v>1492</v>
      </c>
      <c r="I383" s="26" t="s">
        <v>2218</v>
      </c>
    </row>
    <row r="384" spans="2:9">
      <c r="B384" s="26" t="s">
        <v>2220</v>
      </c>
      <c r="C384" s="27" t="s">
        <v>2221</v>
      </c>
      <c r="D384" s="27">
        <v>0.40827441288651045</v>
      </c>
      <c r="E384" s="27">
        <v>1.9774406520677836</v>
      </c>
      <c r="F384" s="27" t="s">
        <v>2220</v>
      </c>
      <c r="G384" s="27" t="s">
        <v>2222</v>
      </c>
      <c r="H384" s="27" t="s">
        <v>2223</v>
      </c>
      <c r="I384" s="26" t="s">
        <v>2220</v>
      </c>
    </row>
    <row r="385" spans="2:9">
      <c r="B385" s="26" t="s">
        <v>2224</v>
      </c>
      <c r="C385" s="27" t="s">
        <v>2225</v>
      </c>
      <c r="D385" s="27">
        <v>0.34440581783395358</v>
      </c>
      <c r="E385" s="27">
        <v>-1.2600352549869414</v>
      </c>
      <c r="F385" s="27" t="s">
        <v>2224</v>
      </c>
      <c r="G385" s="27" t="s">
        <v>2224</v>
      </c>
      <c r="H385" s="27" t="s">
        <v>2226</v>
      </c>
      <c r="I385" s="26" t="s">
        <v>2224</v>
      </c>
    </row>
    <row r="386" spans="2:9">
      <c r="B386" s="26" t="s">
        <v>2227</v>
      </c>
      <c r="C386" s="27" t="s">
        <v>2228</v>
      </c>
      <c r="D386" s="27">
        <v>0.81806196732519953</v>
      </c>
      <c r="E386" s="27">
        <v>-1.1871362801526066</v>
      </c>
      <c r="F386" s="27" t="s">
        <v>2227</v>
      </c>
      <c r="G386" s="27" t="s">
        <v>2229</v>
      </c>
      <c r="H386" s="27" t="s">
        <v>488</v>
      </c>
      <c r="I386" s="26" t="s">
        <v>2227</v>
      </c>
    </row>
    <row r="387" spans="2:9">
      <c r="B387" s="26" t="s">
        <v>2230</v>
      </c>
      <c r="C387" s="27" t="s">
        <v>2231</v>
      </c>
      <c r="D387" s="27">
        <v>0.58561614168583065</v>
      </c>
      <c r="E387" s="27">
        <v>-0.13371646138682111</v>
      </c>
      <c r="F387" s="27" t="s">
        <v>2230</v>
      </c>
      <c r="G387" s="27" t="s">
        <v>2232</v>
      </c>
      <c r="H387" s="27" t="s">
        <v>1287</v>
      </c>
      <c r="I387" s="26" t="s">
        <v>2230</v>
      </c>
    </row>
    <row r="388" spans="2:9">
      <c r="B388" s="26" t="s">
        <v>2233</v>
      </c>
      <c r="C388" s="27" t="s">
        <v>2234</v>
      </c>
      <c r="D388" s="27">
        <v>-0.20758267384067003</v>
      </c>
      <c r="E388" s="27">
        <v>-0.39996159064174497</v>
      </c>
      <c r="F388" s="27" t="s">
        <v>2233</v>
      </c>
      <c r="G388" s="27" t="s">
        <v>2233</v>
      </c>
      <c r="H388" s="27" t="s">
        <v>2121</v>
      </c>
      <c r="I388" s="26" t="s">
        <v>2233</v>
      </c>
    </row>
    <row r="389" spans="2:9">
      <c r="B389" s="26" t="s">
        <v>2235</v>
      </c>
      <c r="C389" s="27" t="s">
        <v>2236</v>
      </c>
      <c r="D389" s="27">
        <v>-0.37870676675316134</v>
      </c>
      <c r="E389" s="27">
        <v>-0.72085066200333869</v>
      </c>
      <c r="F389" s="27" t="s">
        <v>2235</v>
      </c>
      <c r="G389" s="27" t="s">
        <v>2237</v>
      </c>
      <c r="H389" s="27" t="s">
        <v>1281</v>
      </c>
      <c r="I389" s="26" t="s">
        <v>2235</v>
      </c>
    </row>
    <row r="390" spans="2:9">
      <c r="B390" s="26" t="s">
        <v>2238</v>
      </c>
      <c r="C390" s="27" t="s">
        <v>2239</v>
      </c>
      <c r="D390" s="27">
        <v>0.95884025781444793</v>
      </c>
      <c r="E390" s="27">
        <v>-4.902926588274182E-2</v>
      </c>
      <c r="F390" s="27" t="s">
        <v>2238</v>
      </c>
      <c r="G390" s="27" t="s">
        <v>2238</v>
      </c>
      <c r="H390" s="27" t="s">
        <v>1194</v>
      </c>
      <c r="I390" s="26" t="s">
        <v>2238</v>
      </c>
    </row>
    <row r="391" spans="2:9">
      <c r="B391" s="26" t="s">
        <v>2240</v>
      </c>
      <c r="C391" s="27" t="s">
        <v>2241</v>
      </c>
      <c r="D391" s="27">
        <v>8.4121552313286913E-2</v>
      </c>
      <c r="E391" s="27">
        <v>-0.91386139779541564</v>
      </c>
      <c r="F391" s="27" t="s">
        <v>2240</v>
      </c>
      <c r="G391" s="27" t="s">
        <v>2242</v>
      </c>
      <c r="H391" s="27" t="s">
        <v>2243</v>
      </c>
      <c r="I391" s="26" t="s">
        <v>2240</v>
      </c>
    </row>
    <row r="392" spans="2:9">
      <c r="B392" s="26" t="s">
        <v>2244</v>
      </c>
      <c r="C392" s="27" t="s">
        <v>2245</v>
      </c>
      <c r="D392" s="27">
        <v>-0.30405556507837361</v>
      </c>
      <c r="E392" s="27">
        <v>-1.1550083042355339</v>
      </c>
      <c r="F392" s="27" t="s">
        <v>2244</v>
      </c>
      <c r="G392" s="27" t="s">
        <v>2246</v>
      </c>
      <c r="H392" s="27" t="s">
        <v>1492</v>
      </c>
      <c r="I392" s="26" t="s">
        <v>2244</v>
      </c>
    </row>
    <row r="393" spans="2:9">
      <c r="B393" s="26" t="s">
        <v>2247</v>
      </c>
      <c r="C393" s="27" t="s">
        <v>2248</v>
      </c>
      <c r="D393" s="27">
        <v>0.91114916796242362</v>
      </c>
      <c r="E393" s="27">
        <v>3.054326138979466E-3</v>
      </c>
      <c r="F393" s="27" t="s">
        <v>2247</v>
      </c>
      <c r="G393" s="27" t="s">
        <v>2247</v>
      </c>
      <c r="H393" s="27" t="s">
        <v>1194</v>
      </c>
      <c r="I393" s="26" t="s">
        <v>2247</v>
      </c>
    </row>
    <row r="394" spans="2:9">
      <c r="B394" s="26" t="s">
        <v>2249</v>
      </c>
      <c r="C394" s="27" t="s">
        <v>2250</v>
      </c>
      <c r="D394" s="27">
        <v>0.1417584502835153</v>
      </c>
      <c r="E394" s="27">
        <v>-1.1089290926323259</v>
      </c>
      <c r="F394" s="27" t="s">
        <v>2249</v>
      </c>
      <c r="G394" s="27" t="s">
        <v>2249</v>
      </c>
      <c r="H394" s="27" t="s">
        <v>1155</v>
      </c>
      <c r="I394" s="26" t="s">
        <v>2249</v>
      </c>
    </row>
    <row r="395" spans="2:9">
      <c r="B395" s="26" t="s">
        <v>2251</v>
      </c>
      <c r="C395" s="27" t="s">
        <v>2252</v>
      </c>
      <c r="D395" s="27">
        <v>0.58719506242899344</v>
      </c>
      <c r="E395" s="27">
        <v>-1.543635545785907</v>
      </c>
      <c r="F395" s="27" t="s">
        <v>2251</v>
      </c>
      <c r="G395" s="27" t="s">
        <v>2253</v>
      </c>
      <c r="H395" s="27" t="s">
        <v>488</v>
      </c>
      <c r="I395" s="26" t="s">
        <v>2251</v>
      </c>
    </row>
    <row r="396" spans="2:9">
      <c r="B396" s="26" t="s">
        <v>2254</v>
      </c>
      <c r="C396" s="27" t="s">
        <v>2255</v>
      </c>
      <c r="D396" s="27">
        <v>-0.11791689177643211</v>
      </c>
      <c r="E396" s="27">
        <v>1.8943803861019859</v>
      </c>
      <c r="F396" s="27" t="s">
        <v>2254</v>
      </c>
      <c r="G396" s="27" t="s">
        <v>2256</v>
      </c>
      <c r="H396" s="27" t="s">
        <v>1427</v>
      </c>
      <c r="I396" s="26" t="s">
        <v>2254</v>
      </c>
    </row>
    <row r="397" spans="2:9">
      <c r="B397" s="26" t="s">
        <v>2257</v>
      </c>
      <c r="C397" s="27" t="s">
        <v>2258</v>
      </c>
      <c r="D397" s="27">
        <v>8.6847930189659348E-2</v>
      </c>
      <c r="E397" s="27">
        <v>0.14568613019343574</v>
      </c>
      <c r="F397" s="27" t="s">
        <v>2257</v>
      </c>
      <c r="G397" s="27" t="s">
        <v>2257</v>
      </c>
      <c r="H397" s="27" t="s">
        <v>1188</v>
      </c>
      <c r="I397" s="26" t="s">
        <v>2257</v>
      </c>
    </row>
    <row r="398" spans="2:9">
      <c r="B398" s="26" t="s">
        <v>2259</v>
      </c>
      <c r="C398" s="27" t="s">
        <v>2260</v>
      </c>
      <c r="D398" s="27">
        <v>-0.61622165409853114</v>
      </c>
      <c r="E398" s="27">
        <v>2.6039441053448309</v>
      </c>
      <c r="F398" s="27" t="s">
        <v>2259</v>
      </c>
      <c r="G398" s="27" t="s">
        <v>2259</v>
      </c>
      <c r="H398" s="27" t="s">
        <v>1174</v>
      </c>
      <c r="I398" s="26" t="s">
        <v>2259</v>
      </c>
    </row>
    <row r="399" spans="2:9">
      <c r="B399" s="26" t="s">
        <v>2261</v>
      </c>
      <c r="C399" s="27" t="s">
        <v>2262</v>
      </c>
      <c r="D399" s="27">
        <v>0.26998497959417389</v>
      </c>
      <c r="E399" s="27">
        <v>-1.5778945832064424</v>
      </c>
      <c r="F399" s="27" t="s">
        <v>2261</v>
      </c>
      <c r="G399" s="27" t="s">
        <v>2261</v>
      </c>
      <c r="H399" s="27" t="s">
        <v>2263</v>
      </c>
      <c r="I399" s="26" t="s">
        <v>2261</v>
      </c>
    </row>
    <row r="400" spans="2:9">
      <c r="B400" s="26" t="s">
        <v>2264</v>
      </c>
      <c r="C400" s="27" t="s">
        <v>2265</v>
      </c>
      <c r="D400" s="27">
        <v>0.75426148261769876</v>
      </c>
      <c r="E400" s="27">
        <v>4.0252876767033957E-2</v>
      </c>
      <c r="F400" s="27" t="s">
        <v>2264</v>
      </c>
      <c r="G400" s="27" t="s">
        <v>2266</v>
      </c>
      <c r="H400" s="27" t="s">
        <v>1293</v>
      </c>
      <c r="I400" s="26" t="s">
        <v>2264</v>
      </c>
    </row>
    <row r="401" spans="2:9">
      <c r="B401" s="26" t="s">
        <v>2267</v>
      </c>
      <c r="C401" s="27" t="s">
        <v>2268</v>
      </c>
      <c r="D401" s="27">
        <v>-0.81303198839551738</v>
      </c>
      <c r="E401" s="27">
        <v>-1.2511811764688088</v>
      </c>
      <c r="F401" s="27" t="s">
        <v>2267</v>
      </c>
      <c r="G401" s="27" t="s">
        <v>2267</v>
      </c>
      <c r="H401" s="27" t="s">
        <v>1449</v>
      </c>
      <c r="I401" s="26" t="s">
        <v>2267</v>
      </c>
    </row>
    <row r="402" spans="2:9">
      <c r="B402" s="26" t="s">
        <v>2269</v>
      </c>
      <c r="C402" s="27" t="s">
        <v>2270</v>
      </c>
      <c r="D402" s="27">
        <v>0.19437382486013427</v>
      </c>
      <c r="E402" s="27">
        <v>1.3256700584737162</v>
      </c>
      <c r="F402" s="27" t="s">
        <v>2269</v>
      </c>
      <c r="G402" s="27" t="s">
        <v>2269</v>
      </c>
      <c r="H402" s="27" t="s">
        <v>1305</v>
      </c>
      <c r="I402" s="26" t="s">
        <v>2269</v>
      </c>
    </row>
    <row r="403" spans="2:9">
      <c r="B403" s="26" t="s">
        <v>2271</v>
      </c>
      <c r="C403" s="27" t="s">
        <v>2272</v>
      </c>
      <c r="D403" s="27">
        <v>-0.64180471189913424</v>
      </c>
      <c r="E403" s="27">
        <v>-1.2751917042247456</v>
      </c>
      <c r="F403" s="27" t="s">
        <v>2271</v>
      </c>
      <c r="G403" s="27" t="s">
        <v>2273</v>
      </c>
      <c r="H403" s="27" t="s">
        <v>1449</v>
      </c>
      <c r="I403" s="26" t="s">
        <v>2271</v>
      </c>
    </row>
    <row r="404" spans="2:9">
      <c r="B404" s="26" t="s">
        <v>2274</v>
      </c>
      <c r="C404" s="27" t="s">
        <v>2275</v>
      </c>
      <c r="D404" s="27">
        <v>0.18505930243395488</v>
      </c>
      <c r="E404" s="27">
        <v>-1.1692062817961746</v>
      </c>
      <c r="F404" s="27" t="s">
        <v>2274</v>
      </c>
      <c r="G404" s="27" t="s">
        <v>2276</v>
      </c>
      <c r="H404" s="27" t="s">
        <v>1155</v>
      </c>
      <c r="I404" s="26" t="s">
        <v>2274</v>
      </c>
    </row>
    <row r="405" spans="2:9">
      <c r="B405" s="26" t="s">
        <v>2277</v>
      </c>
      <c r="C405" s="27" t="s">
        <v>2278</v>
      </c>
      <c r="D405" s="27">
        <v>0.39539909428041292</v>
      </c>
      <c r="E405" s="27">
        <v>1.5436861458463171</v>
      </c>
      <c r="F405" s="27" t="s">
        <v>2277</v>
      </c>
      <c r="G405" s="27" t="s">
        <v>2279</v>
      </c>
      <c r="H405" s="27" t="s">
        <v>1305</v>
      </c>
      <c r="I405" s="26" t="s">
        <v>2277</v>
      </c>
    </row>
    <row r="406" spans="2:9">
      <c r="B406" s="26" t="s">
        <v>2280</v>
      </c>
      <c r="C406" s="27" t="s">
        <v>2281</v>
      </c>
      <c r="D406" s="27">
        <v>0.44361209712785554</v>
      </c>
      <c r="E406" s="27">
        <v>-1.3592780861668041</v>
      </c>
      <c r="F406" s="27" t="s">
        <v>2280</v>
      </c>
      <c r="G406" s="27" t="s">
        <v>2280</v>
      </c>
      <c r="H406" s="27" t="s">
        <v>1539</v>
      </c>
      <c r="I406" s="26" t="s">
        <v>2280</v>
      </c>
    </row>
    <row r="407" spans="2:9">
      <c r="B407" s="26" t="s">
        <v>2282</v>
      </c>
      <c r="C407" s="27" t="s">
        <v>2283</v>
      </c>
      <c r="D407" s="27">
        <v>0.96352822028131324</v>
      </c>
      <c r="E407" s="27">
        <v>-2.8400871318343923</v>
      </c>
      <c r="F407" s="27" t="s">
        <v>2282</v>
      </c>
      <c r="G407" s="27" t="s">
        <v>2282</v>
      </c>
      <c r="H407" s="27" t="s">
        <v>488</v>
      </c>
      <c r="I407" s="26" t="s">
        <v>2282</v>
      </c>
    </row>
    <row r="408" spans="2:9">
      <c r="B408" s="26" t="s">
        <v>2284</v>
      </c>
      <c r="C408" s="27" t="s">
        <v>2285</v>
      </c>
      <c r="D408" s="27">
        <v>0.65800658502285014</v>
      </c>
      <c r="E408" s="27">
        <v>-1.9739499136689569</v>
      </c>
      <c r="F408" s="27" t="s">
        <v>2284</v>
      </c>
      <c r="G408" s="27" t="s">
        <v>2286</v>
      </c>
      <c r="H408" s="27" t="s">
        <v>488</v>
      </c>
      <c r="I408" s="26" t="s">
        <v>2284</v>
      </c>
    </row>
    <row r="409" spans="2:9">
      <c r="B409" s="26" t="s">
        <v>2287</v>
      </c>
      <c r="C409" s="27" t="s">
        <v>2288</v>
      </c>
      <c r="D409" s="27">
        <v>0.85543470611325145</v>
      </c>
      <c r="E409" s="27">
        <v>4.4505895093685341E-2</v>
      </c>
      <c r="F409" s="27" t="s">
        <v>2287</v>
      </c>
      <c r="G409" s="27" t="s">
        <v>2289</v>
      </c>
      <c r="H409" s="27" t="s">
        <v>1293</v>
      </c>
      <c r="I409" s="26" t="s">
        <v>2287</v>
      </c>
    </row>
    <row r="410" spans="2:9">
      <c r="B410" s="26" t="s">
        <v>2290</v>
      </c>
      <c r="C410" s="27" t="s">
        <v>2291</v>
      </c>
      <c r="D410" s="27">
        <v>-0.1457061871253954</v>
      </c>
      <c r="E410" s="27">
        <v>-0.86047347347516501</v>
      </c>
      <c r="F410" s="27" t="s">
        <v>2290</v>
      </c>
      <c r="G410" s="27" t="s">
        <v>2292</v>
      </c>
      <c r="H410" s="27" t="s">
        <v>1281</v>
      </c>
      <c r="I410" s="26" t="s">
        <v>2290</v>
      </c>
    </row>
    <row r="411" spans="2:9">
      <c r="B411" s="26" t="s">
        <v>2293</v>
      </c>
      <c r="C411" s="27" t="s">
        <v>2294</v>
      </c>
      <c r="D411" s="27">
        <v>0.25324727845913492</v>
      </c>
      <c r="E411" s="27">
        <v>1.3748446622124815</v>
      </c>
      <c r="F411" s="27" t="s">
        <v>2293</v>
      </c>
      <c r="G411" s="27" t="s">
        <v>2293</v>
      </c>
      <c r="H411" s="27" t="s">
        <v>1305</v>
      </c>
      <c r="I411" s="26" t="s">
        <v>2293</v>
      </c>
    </row>
    <row r="412" spans="2:9">
      <c r="B412" s="26" t="s">
        <v>2295</v>
      </c>
      <c r="C412" s="27" t="s">
        <v>2296</v>
      </c>
      <c r="D412" s="27">
        <v>0.60098317949998414</v>
      </c>
      <c r="E412" s="27">
        <v>-1.7503558353911195</v>
      </c>
      <c r="F412" s="27" t="s">
        <v>2295</v>
      </c>
      <c r="G412" s="27" t="s">
        <v>2297</v>
      </c>
      <c r="H412" s="27" t="s">
        <v>488</v>
      </c>
      <c r="I412" s="26" t="s">
        <v>2295</v>
      </c>
    </row>
    <row r="413" spans="2:9">
      <c r="B413" s="26" t="s">
        <v>2298</v>
      </c>
      <c r="C413" s="27" t="s">
        <v>2299</v>
      </c>
      <c r="D413" s="27">
        <v>-0.59411528652199996</v>
      </c>
      <c r="E413" s="27">
        <v>2.6299842281675145</v>
      </c>
      <c r="F413" s="27" t="s">
        <v>2298</v>
      </c>
      <c r="G413" s="27" t="s">
        <v>2298</v>
      </c>
      <c r="H413" s="27" t="s">
        <v>1174</v>
      </c>
      <c r="I413" s="26" t="s">
        <v>2298</v>
      </c>
    </row>
    <row r="414" spans="2:9">
      <c r="B414" s="26" t="s">
        <v>2300</v>
      </c>
      <c r="C414" s="27" t="s">
        <v>2301</v>
      </c>
      <c r="D414" s="27">
        <v>1.0557810525327074</v>
      </c>
      <c r="E414" s="27">
        <v>-2.5390700333659417</v>
      </c>
      <c r="F414" s="27" t="s">
        <v>2300</v>
      </c>
      <c r="G414" s="27" t="s">
        <v>2302</v>
      </c>
      <c r="H414" s="27" t="s">
        <v>488</v>
      </c>
      <c r="I414" s="26" t="s">
        <v>2300</v>
      </c>
    </row>
    <row r="415" spans="2:9">
      <c r="B415" s="26" t="s">
        <v>2303</v>
      </c>
      <c r="C415" s="27" t="s">
        <v>2304</v>
      </c>
      <c r="D415" s="27">
        <v>0.17989981065195512</v>
      </c>
      <c r="E415" s="27">
        <v>2.1638416883491409</v>
      </c>
      <c r="F415" s="27" t="s">
        <v>2303</v>
      </c>
      <c r="G415" s="27" t="s">
        <v>2305</v>
      </c>
      <c r="H415" s="27" t="s">
        <v>1653</v>
      </c>
      <c r="I415" s="26" t="s">
        <v>2303</v>
      </c>
    </row>
    <row r="416" spans="2:9">
      <c r="B416" s="26" t="s">
        <v>2306</v>
      </c>
      <c r="C416" s="27" t="s">
        <v>2307</v>
      </c>
      <c r="D416" s="27">
        <v>0.7364242287753261</v>
      </c>
      <c r="E416" s="27">
        <v>-1.2659710416094947</v>
      </c>
      <c r="F416" s="27" t="s">
        <v>2306</v>
      </c>
      <c r="G416" s="27" t="s">
        <v>2308</v>
      </c>
      <c r="H416" s="27" t="s">
        <v>488</v>
      </c>
      <c r="I416" s="26" t="s">
        <v>2306</v>
      </c>
    </row>
    <row r="417" spans="2:9">
      <c r="B417" s="26" t="s">
        <v>2309</v>
      </c>
      <c r="C417" s="27" t="s">
        <v>2310</v>
      </c>
      <c r="D417" s="27">
        <v>0.92813294518139622</v>
      </c>
      <c r="E417" s="27">
        <v>-5.1972067209658093E-2</v>
      </c>
      <c r="F417" s="27" t="s">
        <v>2309</v>
      </c>
      <c r="G417" s="27" t="s">
        <v>2309</v>
      </c>
      <c r="H417" s="27" t="s">
        <v>1194</v>
      </c>
      <c r="I417" s="26" t="s">
        <v>2309</v>
      </c>
    </row>
    <row r="418" spans="2:9">
      <c r="B418" s="26" t="s">
        <v>2311</v>
      </c>
      <c r="C418" s="27" t="s">
        <v>2312</v>
      </c>
      <c r="D418" s="27">
        <v>0.96526832290283604</v>
      </c>
      <c r="E418" s="27">
        <v>1.0734350858418991</v>
      </c>
      <c r="F418" s="27" t="s">
        <v>2311</v>
      </c>
      <c r="G418" s="27" t="s">
        <v>2313</v>
      </c>
      <c r="H418" s="27" t="s">
        <v>1160</v>
      </c>
      <c r="I418" s="26" t="s">
        <v>2311</v>
      </c>
    </row>
    <row r="419" spans="2:9">
      <c r="B419" s="26" t="s">
        <v>2314</v>
      </c>
      <c r="C419" s="27" t="s">
        <v>2315</v>
      </c>
      <c r="D419" s="27">
        <v>0.47809104507570516</v>
      </c>
      <c r="E419" s="27">
        <v>-1.9169474805388431</v>
      </c>
      <c r="F419" s="27" t="s">
        <v>2314</v>
      </c>
      <c r="G419" s="27" t="s">
        <v>2316</v>
      </c>
      <c r="H419" s="27" t="s">
        <v>1198</v>
      </c>
      <c r="I419" s="26" t="s">
        <v>2314</v>
      </c>
    </row>
    <row r="420" spans="2:9">
      <c r="B420" s="26" t="s">
        <v>2273</v>
      </c>
      <c r="C420" s="27" t="s">
        <v>2317</v>
      </c>
      <c r="D420" s="27">
        <v>-0.28175431891361796</v>
      </c>
      <c r="E420" s="27">
        <v>-1.0825550129599162</v>
      </c>
      <c r="F420" s="27" t="s">
        <v>2273</v>
      </c>
      <c r="G420" s="27" t="s">
        <v>2318</v>
      </c>
      <c r="H420" s="27" t="s">
        <v>1492</v>
      </c>
      <c r="I420" s="26" t="s">
        <v>2273</v>
      </c>
    </row>
    <row r="421" spans="2:9">
      <c r="B421" s="26" t="s">
        <v>2319</v>
      </c>
      <c r="C421" s="27" t="s">
        <v>2320</v>
      </c>
      <c r="D421" s="27">
        <v>0.75995125970762722</v>
      </c>
      <c r="E421" s="27">
        <v>0.12136111640227308</v>
      </c>
      <c r="F421" s="27" t="s">
        <v>2319</v>
      </c>
      <c r="G421" s="27" t="s">
        <v>2321</v>
      </c>
      <c r="H421" s="27" t="s">
        <v>1293</v>
      </c>
      <c r="I421" s="26" t="s">
        <v>2319</v>
      </c>
    </row>
    <row r="422" spans="2:9">
      <c r="B422" s="26" t="s">
        <v>2322</v>
      </c>
      <c r="C422" s="27" t="s">
        <v>2323</v>
      </c>
      <c r="D422" s="27">
        <v>0.86655773130156089</v>
      </c>
      <c r="E422" s="27">
        <v>-2.5661227820380179E-2</v>
      </c>
      <c r="F422" s="27" t="s">
        <v>2322</v>
      </c>
      <c r="G422" s="27" t="s">
        <v>2324</v>
      </c>
      <c r="H422" s="27" t="s">
        <v>1293</v>
      </c>
      <c r="I422" s="26" t="s">
        <v>2322</v>
      </c>
    </row>
    <row r="423" spans="2:9">
      <c r="B423" s="26" t="s">
        <v>2325</v>
      </c>
      <c r="C423" s="27" t="s">
        <v>2326</v>
      </c>
      <c r="D423" s="27">
        <v>0.8217376622619047</v>
      </c>
      <c r="E423" s="27">
        <v>-1.5307654369883912E-2</v>
      </c>
      <c r="F423" s="27" t="s">
        <v>2325</v>
      </c>
      <c r="G423" s="27" t="s">
        <v>2327</v>
      </c>
      <c r="H423" s="27" t="s">
        <v>1293</v>
      </c>
      <c r="I423" s="26" t="s">
        <v>2325</v>
      </c>
    </row>
    <row r="424" spans="2:9">
      <c r="B424" s="26" t="s">
        <v>2328</v>
      </c>
      <c r="C424" s="27" t="s">
        <v>2329</v>
      </c>
      <c r="D424" s="27">
        <v>0.53719138335441119</v>
      </c>
      <c r="E424" s="27">
        <v>-1.5100955618598424</v>
      </c>
      <c r="F424" s="27" t="s">
        <v>2328</v>
      </c>
      <c r="G424" s="27" t="s">
        <v>2330</v>
      </c>
      <c r="H424" s="27" t="s">
        <v>488</v>
      </c>
      <c r="I424" s="26" t="s">
        <v>2328</v>
      </c>
    </row>
    <row r="425" spans="2:9">
      <c r="B425" s="26" t="s">
        <v>2331</v>
      </c>
      <c r="C425" s="27" t="s">
        <v>2332</v>
      </c>
      <c r="D425" s="27">
        <v>0.53609009966412302</v>
      </c>
      <c r="E425" s="27">
        <v>-1.6813000683289603</v>
      </c>
      <c r="F425" s="27" t="s">
        <v>2331</v>
      </c>
      <c r="G425" s="27" t="s">
        <v>2333</v>
      </c>
      <c r="H425" s="27" t="s">
        <v>488</v>
      </c>
      <c r="I425" s="26" t="s">
        <v>2331</v>
      </c>
    </row>
    <row r="426" spans="2:9">
      <c r="B426" s="26" t="s">
        <v>2334</v>
      </c>
      <c r="C426" s="27" t="s">
        <v>2335</v>
      </c>
      <c r="D426" s="27">
        <v>0.79912868960877925</v>
      </c>
      <c r="E426" s="27">
        <v>5.5312449358972303E-2</v>
      </c>
      <c r="F426" s="27" t="s">
        <v>2334</v>
      </c>
      <c r="G426" s="27" t="s">
        <v>2336</v>
      </c>
      <c r="H426" s="27" t="s">
        <v>1293</v>
      </c>
      <c r="I426" s="26" t="s">
        <v>2334</v>
      </c>
    </row>
    <row r="427" spans="2:9">
      <c r="B427" s="26" t="s">
        <v>2337</v>
      </c>
      <c r="C427" s="27" t="s">
        <v>2338</v>
      </c>
      <c r="D427" s="27">
        <v>0.3865904226588654</v>
      </c>
      <c r="E427" s="27">
        <v>-1.4034925523745752</v>
      </c>
      <c r="F427" s="27" t="s">
        <v>2337</v>
      </c>
      <c r="G427" s="27" t="s">
        <v>2339</v>
      </c>
      <c r="H427" s="27" t="s">
        <v>1607</v>
      </c>
      <c r="I427" s="26" t="s">
        <v>2337</v>
      </c>
    </row>
    <row r="428" spans="2:9">
      <c r="B428" s="26" t="s">
        <v>2340</v>
      </c>
      <c r="C428" s="27" t="s">
        <v>2341</v>
      </c>
      <c r="D428" s="27">
        <v>0.85823601868533472</v>
      </c>
      <c r="E428" s="27">
        <v>-7.8539814259155384E-3</v>
      </c>
      <c r="F428" s="27" t="s">
        <v>2340</v>
      </c>
      <c r="G428" s="27" t="s">
        <v>2342</v>
      </c>
      <c r="H428" s="27" t="s">
        <v>1293</v>
      </c>
      <c r="I428" s="26" t="s">
        <v>2340</v>
      </c>
    </row>
    <row r="429" spans="2:9">
      <c r="B429" s="26" t="s">
        <v>2343</v>
      </c>
      <c r="C429" s="27" t="s">
        <v>2344</v>
      </c>
      <c r="D429" s="27">
        <v>-0.5291943100744253</v>
      </c>
      <c r="E429" s="27">
        <v>2.6723782906042697</v>
      </c>
      <c r="F429" s="27" t="s">
        <v>2343</v>
      </c>
      <c r="G429" s="27" t="s">
        <v>2345</v>
      </c>
      <c r="H429" s="27" t="s">
        <v>1174</v>
      </c>
      <c r="I429" s="26" t="s">
        <v>2343</v>
      </c>
    </row>
    <row r="430" spans="2:9">
      <c r="B430" s="26" t="s">
        <v>2346</v>
      </c>
      <c r="C430" s="27" t="s">
        <v>2347</v>
      </c>
      <c r="D430" s="27">
        <v>0.69118351351375917</v>
      </c>
      <c r="E430" s="27">
        <v>0.34752471236557275</v>
      </c>
      <c r="F430" s="27" t="s">
        <v>2346</v>
      </c>
      <c r="G430" s="27" t="s">
        <v>2348</v>
      </c>
      <c r="H430" s="27" t="s">
        <v>1302</v>
      </c>
      <c r="I430" s="26" t="s">
        <v>2346</v>
      </c>
    </row>
    <row r="431" spans="2:9">
      <c r="B431" s="26" t="s">
        <v>2349</v>
      </c>
      <c r="C431" s="27" t="s">
        <v>2350</v>
      </c>
      <c r="D431" s="27">
        <v>-0.27319463798423427</v>
      </c>
      <c r="E431" s="27">
        <v>-0.97942116671945423</v>
      </c>
      <c r="F431" s="27" t="s">
        <v>2349</v>
      </c>
      <c r="G431" s="27" t="s">
        <v>2351</v>
      </c>
      <c r="H431" s="27" t="s">
        <v>1281</v>
      </c>
      <c r="I431" s="26" t="s">
        <v>2349</v>
      </c>
    </row>
    <row r="432" spans="2:9">
      <c r="B432" s="26" t="s">
        <v>2352</v>
      </c>
      <c r="C432" s="27" t="s">
        <v>2353</v>
      </c>
      <c r="D432" s="27">
        <v>-0.41235341028061612</v>
      </c>
      <c r="E432" s="27">
        <v>-0.8143075759786379</v>
      </c>
      <c r="F432" s="27" t="s">
        <v>2352</v>
      </c>
      <c r="G432" s="27" t="s">
        <v>2354</v>
      </c>
      <c r="H432" s="27" t="s">
        <v>1281</v>
      </c>
      <c r="I432" s="26" t="s">
        <v>2352</v>
      </c>
    </row>
    <row r="433" spans="2:9">
      <c r="B433" s="26" t="s">
        <v>2355</v>
      </c>
      <c r="C433" s="27" t="s">
        <v>2356</v>
      </c>
      <c r="D433" s="27">
        <v>-0.10691136192678476</v>
      </c>
      <c r="E433" s="27">
        <v>1.8614983361148667</v>
      </c>
      <c r="F433" s="27" t="s">
        <v>2355</v>
      </c>
      <c r="G433" s="27" t="s">
        <v>2357</v>
      </c>
      <c r="H433" s="27" t="s">
        <v>1427</v>
      </c>
      <c r="I433" s="26" t="s">
        <v>2355</v>
      </c>
    </row>
    <row r="434" spans="2:9">
      <c r="B434" s="26" t="s">
        <v>2358</v>
      </c>
      <c r="C434" s="27" t="s">
        <v>2359</v>
      </c>
      <c r="D434" s="27">
        <v>0.88777739939272771</v>
      </c>
      <c r="E434" s="27">
        <v>0.12466432664851991</v>
      </c>
      <c r="F434" s="27" t="s">
        <v>2358</v>
      </c>
      <c r="G434" s="27" t="s">
        <v>2360</v>
      </c>
      <c r="H434" s="27" t="s">
        <v>1149</v>
      </c>
      <c r="I434" s="26" t="s">
        <v>2358</v>
      </c>
    </row>
    <row r="435" spans="2:9">
      <c r="B435" s="26" t="s">
        <v>2361</v>
      </c>
      <c r="C435" s="27" t="s">
        <v>2362</v>
      </c>
      <c r="D435" s="27">
        <v>0.60248240603516534</v>
      </c>
      <c r="E435" s="27">
        <v>1.9869003334183493</v>
      </c>
      <c r="F435" s="27" t="s">
        <v>2361</v>
      </c>
      <c r="G435" s="27" t="s">
        <v>2363</v>
      </c>
      <c r="H435" s="27" t="s">
        <v>2223</v>
      </c>
      <c r="I435" s="26" t="s">
        <v>2361</v>
      </c>
    </row>
    <row r="436" spans="2:9">
      <c r="B436" s="26" t="s">
        <v>2364</v>
      </c>
      <c r="C436" s="27" t="s">
        <v>2365</v>
      </c>
      <c r="D436" s="27">
        <v>0.38832876777090225</v>
      </c>
      <c r="E436" s="27">
        <v>1.6024444010831207</v>
      </c>
      <c r="F436" s="27" t="s">
        <v>2364</v>
      </c>
      <c r="G436" s="27" t="s">
        <v>2366</v>
      </c>
      <c r="H436" s="27" t="s">
        <v>2367</v>
      </c>
      <c r="I436" s="26" t="s">
        <v>2364</v>
      </c>
    </row>
    <row r="437" spans="2:9">
      <c r="B437" s="26" t="s">
        <v>2368</v>
      </c>
      <c r="C437" s="27" t="s">
        <v>2369</v>
      </c>
      <c r="D437" s="27">
        <v>-0.35724621573963811</v>
      </c>
      <c r="E437" s="27">
        <v>-0.95421514595015233</v>
      </c>
      <c r="F437" s="27" t="s">
        <v>2368</v>
      </c>
      <c r="G437" s="27" t="s">
        <v>2368</v>
      </c>
      <c r="H437" s="27" t="s">
        <v>1281</v>
      </c>
      <c r="I437" s="26" t="s">
        <v>2368</v>
      </c>
    </row>
    <row r="438" spans="2:9">
      <c r="B438" s="26" t="s">
        <v>2370</v>
      </c>
      <c r="C438" s="27" t="s">
        <v>2371</v>
      </c>
      <c r="D438" s="27">
        <v>0.14688027759669486</v>
      </c>
      <c r="E438" s="27">
        <v>2.1748722342027973</v>
      </c>
      <c r="F438" s="27" t="s">
        <v>2370</v>
      </c>
      <c r="G438" s="27" t="s">
        <v>2372</v>
      </c>
      <c r="H438" s="27" t="s">
        <v>1653</v>
      </c>
      <c r="I438" s="26" t="s">
        <v>2370</v>
      </c>
    </row>
    <row r="439" spans="2:9">
      <c r="B439" s="26" t="s">
        <v>2373</v>
      </c>
      <c r="C439" s="27" t="s">
        <v>2374</v>
      </c>
      <c r="D439" s="27">
        <v>0.6114813605162438</v>
      </c>
      <c r="E439" s="27">
        <v>-1.4870867821471867</v>
      </c>
      <c r="F439" s="27" t="s">
        <v>2373</v>
      </c>
      <c r="G439" s="27" t="s">
        <v>2375</v>
      </c>
      <c r="H439" s="27" t="s">
        <v>488</v>
      </c>
      <c r="I439" s="26" t="s">
        <v>2373</v>
      </c>
    </row>
    <row r="440" spans="2:9">
      <c r="B440" s="26" t="s">
        <v>2376</v>
      </c>
      <c r="C440" s="27" t="s">
        <v>2377</v>
      </c>
      <c r="D440" s="27">
        <v>-0.75903320150084952</v>
      </c>
      <c r="E440" s="27">
        <v>3.0112514245710051</v>
      </c>
      <c r="F440" s="27" t="s">
        <v>2376</v>
      </c>
      <c r="G440" s="27" t="s">
        <v>2378</v>
      </c>
      <c r="H440" s="27" t="s">
        <v>1372</v>
      </c>
      <c r="I440" s="26" t="s">
        <v>2376</v>
      </c>
    </row>
    <row r="441" spans="2:9">
      <c r="B441" s="26" t="s">
        <v>2379</v>
      </c>
      <c r="C441" s="27" t="s">
        <v>2380</v>
      </c>
      <c r="D441" s="27">
        <v>-0.10824200204313515</v>
      </c>
      <c r="E441" s="27">
        <v>-1.3588453224896673</v>
      </c>
      <c r="F441" s="27" t="s">
        <v>2379</v>
      </c>
      <c r="G441" s="27" t="s">
        <v>2379</v>
      </c>
      <c r="H441" s="27" t="s">
        <v>1467</v>
      </c>
      <c r="I441" s="26" t="s">
        <v>2379</v>
      </c>
    </row>
    <row r="442" spans="2:9">
      <c r="B442" s="26" t="s">
        <v>2381</v>
      </c>
      <c r="C442" s="27" t="s">
        <v>2382</v>
      </c>
      <c r="D442" s="27">
        <v>-0.15969081219405235</v>
      </c>
      <c r="E442" s="27">
        <v>-1.3704989159456913</v>
      </c>
      <c r="F442" s="27" t="s">
        <v>2381</v>
      </c>
      <c r="G442" s="27" t="s">
        <v>2383</v>
      </c>
      <c r="H442" s="27" t="s">
        <v>1467</v>
      </c>
      <c r="I442" s="26" t="s">
        <v>2381</v>
      </c>
    </row>
    <row r="443" spans="2:9">
      <c r="B443" s="26" t="s">
        <v>2384</v>
      </c>
      <c r="C443" s="27" t="s">
        <v>2385</v>
      </c>
      <c r="D443" s="27">
        <v>0.62014515617449106</v>
      </c>
      <c r="E443" s="27">
        <v>0.42149178124511594</v>
      </c>
      <c r="F443" s="27" t="s">
        <v>2384</v>
      </c>
      <c r="G443" s="27" t="s">
        <v>2386</v>
      </c>
      <c r="H443" s="27" t="s">
        <v>1302</v>
      </c>
      <c r="I443" s="26" t="s">
        <v>2384</v>
      </c>
    </row>
    <row r="444" spans="2:9">
      <c r="B444" s="26" t="s">
        <v>2387</v>
      </c>
      <c r="C444" s="27" t="s">
        <v>2388</v>
      </c>
      <c r="D444" s="27">
        <v>0.81786613566019273</v>
      </c>
      <c r="E444" s="27">
        <v>3.0039055487623353E-2</v>
      </c>
      <c r="F444" s="27" t="s">
        <v>2387</v>
      </c>
      <c r="G444" s="27" t="s">
        <v>2389</v>
      </c>
      <c r="H444" s="27" t="s">
        <v>1293</v>
      </c>
      <c r="I444" s="26" t="s">
        <v>2387</v>
      </c>
    </row>
    <row r="445" spans="2:9">
      <c r="B445" s="26" t="s">
        <v>2390</v>
      </c>
      <c r="C445" s="27" t="s">
        <v>2391</v>
      </c>
      <c r="D445" s="27">
        <v>0.57418891600018185</v>
      </c>
      <c r="E445" s="27">
        <v>-1.3969702046156758</v>
      </c>
      <c r="F445" s="27" t="s">
        <v>2390</v>
      </c>
      <c r="G445" s="27" t="s">
        <v>2392</v>
      </c>
      <c r="H445" s="27" t="s">
        <v>488</v>
      </c>
      <c r="I445" s="26" t="s">
        <v>2390</v>
      </c>
    </row>
    <row r="446" spans="2:9">
      <c r="B446" s="26" t="s">
        <v>2393</v>
      </c>
      <c r="C446" s="27" t="s">
        <v>2394</v>
      </c>
      <c r="D446" s="27">
        <v>-0.76462876926721568</v>
      </c>
      <c r="E446" s="27">
        <v>-3.0797556509749944</v>
      </c>
      <c r="F446" s="27" t="s">
        <v>2393</v>
      </c>
      <c r="G446" s="27" t="s">
        <v>2395</v>
      </c>
      <c r="H446" s="27" t="s">
        <v>1372</v>
      </c>
      <c r="I446" s="26" t="s">
        <v>2393</v>
      </c>
    </row>
    <row r="447" spans="2:9">
      <c r="B447" s="26" t="s">
        <v>2396</v>
      </c>
      <c r="C447" s="27" t="s">
        <v>2397</v>
      </c>
      <c r="D447" s="27">
        <v>0.16508441248124925</v>
      </c>
      <c r="E447" s="27">
        <v>-1.440189846931434</v>
      </c>
      <c r="F447" s="27" t="s">
        <v>2396</v>
      </c>
      <c r="G447" s="27" t="s">
        <v>2398</v>
      </c>
      <c r="H447" s="27" t="s">
        <v>1976</v>
      </c>
      <c r="I447" s="26" t="s">
        <v>2396</v>
      </c>
    </row>
    <row r="448" spans="2:9">
      <c r="B448" s="26" t="s">
        <v>2399</v>
      </c>
      <c r="C448" s="27" t="s">
        <v>2400</v>
      </c>
      <c r="D448" s="27">
        <v>0.72953715535816577</v>
      </c>
      <c r="E448" s="27">
        <v>0.21982247395944829</v>
      </c>
      <c r="F448" s="27" t="s">
        <v>2399</v>
      </c>
      <c r="G448" s="27" t="s">
        <v>2401</v>
      </c>
      <c r="H448" s="27" t="s">
        <v>1325</v>
      </c>
      <c r="I448" s="26" t="s">
        <v>2399</v>
      </c>
    </row>
    <row r="449" spans="2:9">
      <c r="B449" s="26" t="s">
        <v>2402</v>
      </c>
      <c r="C449" s="27" t="s">
        <v>2403</v>
      </c>
      <c r="D449" s="27">
        <v>0.69456073463344981</v>
      </c>
      <c r="E449" s="27">
        <v>-2.1268233495659872</v>
      </c>
      <c r="F449" s="27" t="s">
        <v>2402</v>
      </c>
      <c r="G449" s="27" t="s">
        <v>2404</v>
      </c>
      <c r="H449" s="27" t="s">
        <v>488</v>
      </c>
      <c r="I449" s="26" t="s">
        <v>2402</v>
      </c>
    </row>
    <row r="450" spans="2:9">
      <c r="B450" s="26" t="s">
        <v>2405</v>
      </c>
      <c r="C450" s="27" t="s">
        <v>2406</v>
      </c>
      <c r="D450" s="27">
        <v>-0.19269132290764762</v>
      </c>
      <c r="E450" s="27">
        <v>-1.2004897693310783</v>
      </c>
      <c r="F450" s="27" t="s">
        <v>2405</v>
      </c>
      <c r="G450" s="27" t="s">
        <v>2407</v>
      </c>
      <c r="H450" s="27" t="s">
        <v>1492</v>
      </c>
      <c r="I450" s="26" t="s">
        <v>2405</v>
      </c>
    </row>
    <row r="451" spans="2:9">
      <c r="B451" s="26" t="s">
        <v>2408</v>
      </c>
      <c r="C451" s="27" t="s">
        <v>2409</v>
      </c>
      <c r="D451" s="27">
        <v>0.73939478530649516</v>
      </c>
      <c r="E451" s="27">
        <v>1.21263551495738</v>
      </c>
      <c r="F451" s="27" t="s">
        <v>2408</v>
      </c>
      <c r="G451" s="27" t="s">
        <v>2410</v>
      </c>
      <c r="H451" s="27" t="s">
        <v>1160</v>
      </c>
      <c r="I451" s="26" t="s">
        <v>2408</v>
      </c>
    </row>
    <row r="452" spans="2:9">
      <c r="B452" s="26" t="s">
        <v>2411</v>
      </c>
      <c r="C452" s="27" t="s">
        <v>2412</v>
      </c>
      <c r="D452" s="27">
        <v>0.22163936796920231</v>
      </c>
      <c r="E452" s="27">
        <v>-1.0706268440446935</v>
      </c>
      <c r="F452" s="27" t="s">
        <v>2411</v>
      </c>
      <c r="G452" s="27" t="s">
        <v>2413</v>
      </c>
      <c r="H452" s="27" t="s">
        <v>2414</v>
      </c>
      <c r="I452" s="26" t="s">
        <v>2411</v>
      </c>
    </row>
    <row r="453" spans="2:9">
      <c r="B453" s="26" t="s">
        <v>2415</v>
      </c>
      <c r="C453" s="27" t="s">
        <v>2416</v>
      </c>
      <c r="D453" s="27">
        <v>-0.11846387177475409</v>
      </c>
      <c r="E453" s="27">
        <v>-1.3932632174695265</v>
      </c>
      <c r="F453" s="27" t="s">
        <v>2415</v>
      </c>
      <c r="G453" s="27" t="s">
        <v>2417</v>
      </c>
      <c r="H453" s="27" t="s">
        <v>1467</v>
      </c>
      <c r="I453" s="26" t="s">
        <v>2415</v>
      </c>
    </row>
    <row r="454" spans="2:9">
      <c r="B454" s="26" t="s">
        <v>2418</v>
      </c>
      <c r="C454" s="27" t="s">
        <v>2419</v>
      </c>
      <c r="D454" s="27">
        <v>0.19250981183495811</v>
      </c>
      <c r="E454" s="27">
        <v>1.3446610602079998</v>
      </c>
      <c r="F454" s="27" t="s">
        <v>2418</v>
      </c>
      <c r="G454" s="27" t="s">
        <v>2418</v>
      </c>
      <c r="H454" s="27" t="s">
        <v>1305</v>
      </c>
      <c r="I454" s="26" t="s">
        <v>2418</v>
      </c>
    </row>
    <row r="455" spans="2:9">
      <c r="B455" s="26" t="s">
        <v>2420</v>
      </c>
      <c r="C455" s="27" t="s">
        <v>2421</v>
      </c>
      <c r="D455" s="27">
        <v>-0.39266765639788659</v>
      </c>
      <c r="E455" s="27">
        <v>-1.2025947318575079</v>
      </c>
      <c r="F455" s="27" t="s">
        <v>2420</v>
      </c>
      <c r="G455" s="27" t="s">
        <v>2422</v>
      </c>
      <c r="H455" s="27" t="s">
        <v>1449</v>
      </c>
      <c r="I455" s="26" t="s">
        <v>2420</v>
      </c>
    </row>
    <row r="456" spans="2:9">
      <c r="B456" s="26" t="s">
        <v>2423</v>
      </c>
      <c r="C456" s="27" t="s">
        <v>2424</v>
      </c>
      <c r="D456" s="27">
        <v>0.55215412091254512</v>
      </c>
      <c r="E456" s="27">
        <v>-1.857536484518866</v>
      </c>
      <c r="F456" s="27" t="s">
        <v>2423</v>
      </c>
      <c r="G456" s="27" t="s">
        <v>2425</v>
      </c>
      <c r="H456" s="27" t="s">
        <v>1198</v>
      </c>
      <c r="I456" s="26" t="s">
        <v>2423</v>
      </c>
    </row>
    <row r="457" spans="2:9">
      <c r="B457" s="26" t="s">
        <v>2426</v>
      </c>
      <c r="C457" s="27" t="s">
        <v>2427</v>
      </c>
      <c r="D457" s="27">
        <v>0.58488250649685791</v>
      </c>
      <c r="E457" s="27">
        <v>2.2077192646789321</v>
      </c>
      <c r="F457" s="27" t="s">
        <v>2426</v>
      </c>
      <c r="G457" s="27" t="s">
        <v>2428</v>
      </c>
      <c r="H457" s="27" t="s">
        <v>2429</v>
      </c>
      <c r="I457" s="26" t="s">
        <v>2426</v>
      </c>
    </row>
    <row r="458" spans="2:9">
      <c r="B458" s="26" t="s">
        <v>2430</v>
      </c>
      <c r="C458" s="27" t="s">
        <v>2431</v>
      </c>
      <c r="D458" s="27">
        <v>0.51869789340231398</v>
      </c>
      <c r="E458" s="27">
        <v>1.8612539910845003</v>
      </c>
      <c r="F458" s="27" t="s">
        <v>2430</v>
      </c>
      <c r="G458" s="27" t="s">
        <v>2432</v>
      </c>
      <c r="H458" s="27" t="s">
        <v>2223</v>
      </c>
      <c r="I458" s="26" t="s">
        <v>2430</v>
      </c>
    </row>
    <row r="459" spans="2:9">
      <c r="B459" s="26" t="s">
        <v>2433</v>
      </c>
      <c r="C459" s="27" t="s">
        <v>2434</v>
      </c>
      <c r="D459" s="27">
        <v>0.72277053483402232</v>
      </c>
      <c r="E459" s="27">
        <v>-1.4285485040170656</v>
      </c>
      <c r="F459" s="27" t="s">
        <v>2433</v>
      </c>
      <c r="G459" s="27" t="s">
        <v>2435</v>
      </c>
      <c r="H459" s="27" t="s">
        <v>488</v>
      </c>
      <c r="I459" s="26" t="s">
        <v>2433</v>
      </c>
    </row>
    <row r="460" spans="2:9">
      <c r="B460" s="26" t="s">
        <v>2436</v>
      </c>
      <c r="C460" s="27" t="s">
        <v>2437</v>
      </c>
      <c r="D460" s="27">
        <v>0.92074359875279743</v>
      </c>
      <c r="E460" s="27">
        <v>-2.3687996459011929E-2</v>
      </c>
      <c r="F460" s="27" t="s">
        <v>2436</v>
      </c>
      <c r="G460" s="27" t="s">
        <v>2436</v>
      </c>
      <c r="H460" s="27" t="s">
        <v>1194</v>
      </c>
      <c r="I460" s="26" t="s">
        <v>2436</v>
      </c>
    </row>
    <row r="461" spans="2:9">
      <c r="B461" s="26" t="s">
        <v>2438</v>
      </c>
      <c r="C461" s="27" t="s">
        <v>2439</v>
      </c>
      <c r="D461" s="27">
        <v>0.81655574999185643</v>
      </c>
      <c r="E461" s="27">
        <v>0.41340216311789074</v>
      </c>
      <c r="F461" s="27" t="s">
        <v>2438</v>
      </c>
      <c r="G461" s="27" t="s">
        <v>2440</v>
      </c>
      <c r="H461" s="27" t="s">
        <v>1533</v>
      </c>
      <c r="I461" s="26" t="s">
        <v>2438</v>
      </c>
    </row>
    <row r="462" spans="2:9">
      <c r="B462" s="26" t="s">
        <v>2441</v>
      </c>
      <c r="C462" s="27" t="s">
        <v>2442</v>
      </c>
      <c r="D462" s="27">
        <v>0.5338717863680994</v>
      </c>
      <c r="E462" s="27">
        <v>-1.6818655906060869</v>
      </c>
      <c r="F462" s="27" t="s">
        <v>2441</v>
      </c>
      <c r="G462" s="27" t="s">
        <v>2443</v>
      </c>
      <c r="H462" s="27" t="s">
        <v>488</v>
      </c>
      <c r="I462" s="26" t="s">
        <v>2441</v>
      </c>
    </row>
    <row r="463" spans="2:9">
      <c r="B463" s="26" t="s">
        <v>2444</v>
      </c>
      <c r="C463" s="27" t="s">
        <v>2445</v>
      </c>
      <c r="D463" s="27">
        <v>-0.12776577747494033</v>
      </c>
      <c r="E463" s="27">
        <v>-0.82831054356930245</v>
      </c>
      <c r="F463" s="27" t="s">
        <v>2444</v>
      </c>
      <c r="G463" s="27" t="s">
        <v>2444</v>
      </c>
      <c r="H463" s="27" t="s">
        <v>1281</v>
      </c>
      <c r="I463" s="26" t="s">
        <v>2444</v>
      </c>
    </row>
    <row r="464" spans="2:9">
      <c r="B464" s="26" t="s">
        <v>2446</v>
      </c>
      <c r="C464" s="27" t="s">
        <v>2447</v>
      </c>
      <c r="D464" s="27">
        <v>6.1840855122517552E-2</v>
      </c>
      <c r="E464" s="27">
        <v>-1.3331104079413887</v>
      </c>
      <c r="F464" s="27" t="s">
        <v>2446</v>
      </c>
      <c r="G464" s="27" t="s">
        <v>2448</v>
      </c>
      <c r="H464" s="27" t="s">
        <v>1257</v>
      </c>
      <c r="I464" s="26" t="s">
        <v>2446</v>
      </c>
    </row>
    <row r="465" spans="2:9">
      <c r="B465" s="26" t="s">
        <v>2449</v>
      </c>
      <c r="C465" s="27" t="s">
        <v>2450</v>
      </c>
      <c r="D465" s="27">
        <v>0.33644712736301563</v>
      </c>
      <c r="E465" s="27">
        <v>-1.8077597400582903</v>
      </c>
      <c r="F465" s="27" t="s">
        <v>2449</v>
      </c>
      <c r="G465" s="27" t="s">
        <v>2449</v>
      </c>
      <c r="H465" s="27" t="s">
        <v>1198</v>
      </c>
      <c r="I465" s="26" t="s">
        <v>2449</v>
      </c>
    </row>
    <row r="466" spans="2:9">
      <c r="B466" s="26" t="s">
        <v>2451</v>
      </c>
      <c r="C466" s="27" t="s">
        <v>2452</v>
      </c>
      <c r="D466" s="27">
        <v>0.61460025504786464</v>
      </c>
      <c r="E466" s="27">
        <v>-1.4127236013450086</v>
      </c>
      <c r="F466" s="27" t="s">
        <v>2451</v>
      </c>
      <c r="G466" s="27" t="s">
        <v>2453</v>
      </c>
      <c r="H466" s="27" t="s">
        <v>488</v>
      </c>
      <c r="I466" s="26" t="s">
        <v>2451</v>
      </c>
    </row>
    <row r="467" spans="2:9">
      <c r="B467" s="26" t="s">
        <v>2454</v>
      </c>
      <c r="C467" s="27" t="s">
        <v>2455</v>
      </c>
      <c r="D467" s="27">
        <v>0.74219156736131342</v>
      </c>
      <c r="E467" s="27">
        <v>0.1534677715309356</v>
      </c>
      <c r="F467" s="27" t="s">
        <v>2454</v>
      </c>
      <c r="G467" s="27" t="s">
        <v>2456</v>
      </c>
      <c r="H467" s="27" t="s">
        <v>1341</v>
      </c>
      <c r="I467" s="26" t="s">
        <v>2454</v>
      </c>
    </row>
    <row r="468" spans="2:9">
      <c r="B468" s="26" t="s">
        <v>2457</v>
      </c>
      <c r="C468" s="27" t="s">
        <v>2458</v>
      </c>
      <c r="D468" s="27">
        <v>0.12532790316832468</v>
      </c>
      <c r="E468" s="27">
        <v>1.3942405975895842</v>
      </c>
      <c r="F468" s="27" t="s">
        <v>2457</v>
      </c>
      <c r="G468" s="27" t="s">
        <v>2459</v>
      </c>
      <c r="H468" s="27" t="s">
        <v>2460</v>
      </c>
      <c r="I468" s="26" t="s">
        <v>2457</v>
      </c>
    </row>
    <row r="469" spans="2:9">
      <c r="B469" s="26" t="s">
        <v>2461</v>
      </c>
      <c r="C469" s="27" t="s">
        <v>2462</v>
      </c>
      <c r="D469" s="27">
        <v>0.32556848049549508</v>
      </c>
      <c r="E469" s="27">
        <v>-1.6021948628889815</v>
      </c>
      <c r="F469" s="27" t="s">
        <v>2461</v>
      </c>
      <c r="G469" s="27" t="s">
        <v>2463</v>
      </c>
      <c r="H469" s="27" t="s">
        <v>1198</v>
      </c>
      <c r="I469" s="26" t="s">
        <v>2461</v>
      </c>
    </row>
    <row r="470" spans="2:9">
      <c r="B470" s="26" t="s">
        <v>2464</v>
      </c>
      <c r="C470" s="27" t="s">
        <v>2465</v>
      </c>
      <c r="D470" s="27">
        <v>0.7965351036020476</v>
      </c>
      <c r="E470" s="27">
        <v>0.10262937340103605</v>
      </c>
      <c r="F470" s="27" t="s">
        <v>2464</v>
      </c>
      <c r="G470" s="27" t="s">
        <v>2466</v>
      </c>
      <c r="H470" s="27" t="s">
        <v>1293</v>
      </c>
      <c r="I470" s="26" t="s">
        <v>2464</v>
      </c>
    </row>
    <row r="471" spans="2:9">
      <c r="B471" s="26" t="s">
        <v>2467</v>
      </c>
      <c r="C471" s="27" t="s">
        <v>2468</v>
      </c>
      <c r="D471" s="27">
        <v>-0.33182101681259546</v>
      </c>
      <c r="E471" s="27">
        <v>-1.0065556490113849</v>
      </c>
      <c r="F471" s="27" t="s">
        <v>2467</v>
      </c>
      <c r="G471" s="27" t="s">
        <v>2469</v>
      </c>
      <c r="H471" s="27" t="s">
        <v>1281</v>
      </c>
      <c r="I471" s="26" t="s">
        <v>2467</v>
      </c>
    </row>
    <row r="472" spans="2:9">
      <c r="B472" s="26" t="s">
        <v>2470</v>
      </c>
      <c r="C472" s="27" t="s">
        <v>2471</v>
      </c>
      <c r="D472" s="27">
        <v>0.69809681338749752</v>
      </c>
      <c r="E472" s="27">
        <v>-1.4467365626811219</v>
      </c>
      <c r="F472" s="27" t="s">
        <v>2470</v>
      </c>
      <c r="G472" s="27" t="s">
        <v>2472</v>
      </c>
      <c r="H472" s="27" t="s">
        <v>488</v>
      </c>
      <c r="I472" s="26" t="s">
        <v>2470</v>
      </c>
    </row>
    <row r="473" spans="2:9">
      <c r="B473" s="26" t="s">
        <v>2473</v>
      </c>
      <c r="C473" s="27" t="s">
        <v>2474</v>
      </c>
      <c r="D473" s="27">
        <v>0.582372743485567</v>
      </c>
      <c r="E473" s="27">
        <v>-0.13246996857969975</v>
      </c>
      <c r="F473" s="27" t="s">
        <v>2473</v>
      </c>
      <c r="G473" s="27" t="s">
        <v>2232</v>
      </c>
      <c r="H473" s="27" t="s">
        <v>1287</v>
      </c>
      <c r="I473" s="26" t="s">
        <v>2473</v>
      </c>
    </row>
    <row r="474" spans="2:9">
      <c r="B474" s="26" t="s">
        <v>2475</v>
      </c>
      <c r="C474" s="27" t="s">
        <v>2476</v>
      </c>
      <c r="D474" s="27">
        <v>0.83967618273246203</v>
      </c>
      <c r="E474" s="27">
        <v>0.1284389580194851</v>
      </c>
      <c r="F474" s="27" t="s">
        <v>2475</v>
      </c>
      <c r="G474" s="27" t="s">
        <v>2477</v>
      </c>
      <c r="H474" s="27" t="s">
        <v>1293</v>
      </c>
      <c r="I474" s="26" t="s">
        <v>2475</v>
      </c>
    </row>
    <row r="475" spans="2:9">
      <c r="B475" s="26" t="s">
        <v>2478</v>
      </c>
      <c r="C475" s="27" t="s">
        <v>2479</v>
      </c>
      <c r="D475" s="27">
        <v>0.37385475356242814</v>
      </c>
      <c r="E475" s="27">
        <v>-1.3586952533622401</v>
      </c>
      <c r="F475" s="27" t="s">
        <v>2478</v>
      </c>
      <c r="G475" s="27" t="s">
        <v>2480</v>
      </c>
      <c r="H475" s="27" t="s">
        <v>1607</v>
      </c>
      <c r="I475" s="26" t="s">
        <v>2478</v>
      </c>
    </row>
    <row r="476" spans="2:9">
      <c r="B476" s="26" t="s">
        <v>2481</v>
      </c>
      <c r="C476" s="27" t="s">
        <v>2482</v>
      </c>
      <c r="D476" s="27">
        <v>0.77426648293610378</v>
      </c>
      <c r="E476" s="27">
        <v>0.49721463894183432</v>
      </c>
      <c r="F476" s="27" t="s">
        <v>2481</v>
      </c>
      <c r="G476" s="27" t="s">
        <v>2483</v>
      </c>
      <c r="H476" s="27" t="s">
        <v>1533</v>
      </c>
      <c r="I476" s="26" t="s">
        <v>2481</v>
      </c>
    </row>
    <row r="477" spans="2:9">
      <c r="B477" s="26" t="s">
        <v>2484</v>
      </c>
      <c r="C477" s="27" t="s">
        <v>2485</v>
      </c>
      <c r="D477" s="27">
        <v>-0.34251114516593062</v>
      </c>
      <c r="E477" s="27">
        <v>-0.76745518213211672</v>
      </c>
      <c r="F477" s="27" t="s">
        <v>2484</v>
      </c>
      <c r="G477" s="27" t="s">
        <v>2486</v>
      </c>
      <c r="H477" s="27" t="s">
        <v>1281</v>
      </c>
      <c r="I477" s="26" t="s">
        <v>2484</v>
      </c>
    </row>
    <row r="478" spans="2:9">
      <c r="B478" s="26" t="s">
        <v>2487</v>
      </c>
      <c r="C478" s="27" t="s">
        <v>2488</v>
      </c>
      <c r="D478" s="27">
        <v>0.79688763955134712</v>
      </c>
      <c r="E478" s="27">
        <v>-5.5414202918585695E-3</v>
      </c>
      <c r="F478" s="27" t="s">
        <v>2487</v>
      </c>
      <c r="G478" s="27" t="s">
        <v>2489</v>
      </c>
      <c r="H478" s="27" t="s">
        <v>1293</v>
      </c>
      <c r="I478" s="26" t="s">
        <v>2487</v>
      </c>
    </row>
    <row r="479" spans="2:9">
      <c r="B479" s="26" t="s">
        <v>2490</v>
      </c>
      <c r="C479" s="27" t="s">
        <v>2491</v>
      </c>
      <c r="D479" s="27">
        <v>0.56439587349531428</v>
      </c>
      <c r="E479" s="27">
        <v>-1.8197326465290786</v>
      </c>
      <c r="F479" s="27" t="s">
        <v>2490</v>
      </c>
      <c r="G479" s="27" t="s">
        <v>2492</v>
      </c>
      <c r="H479" s="27" t="s">
        <v>488</v>
      </c>
      <c r="I479" s="26" t="s">
        <v>2490</v>
      </c>
    </row>
    <row r="480" spans="2:9">
      <c r="B480" s="26" t="s">
        <v>2493</v>
      </c>
      <c r="C480" s="27" t="s">
        <v>2494</v>
      </c>
      <c r="D480" s="27">
        <v>-0.47901433985613523</v>
      </c>
      <c r="E480" s="27">
        <v>-1.0255886297277235</v>
      </c>
      <c r="F480" s="27" t="s">
        <v>2493</v>
      </c>
      <c r="G480" s="27" t="s">
        <v>2493</v>
      </c>
      <c r="H480" s="27" t="s">
        <v>1264</v>
      </c>
      <c r="I480" s="26" t="s">
        <v>2493</v>
      </c>
    </row>
    <row r="481" spans="2:9">
      <c r="B481" s="26" t="s">
        <v>2495</v>
      </c>
      <c r="C481" s="27" t="s">
        <v>2496</v>
      </c>
      <c r="D481" s="27">
        <v>-0.29471279650092874</v>
      </c>
      <c r="E481" s="27">
        <v>2.5439047364689298</v>
      </c>
      <c r="F481" s="27" t="s">
        <v>2495</v>
      </c>
      <c r="G481" s="27" t="s">
        <v>2497</v>
      </c>
      <c r="H481" s="27" t="s">
        <v>1174</v>
      </c>
      <c r="I481" s="26" t="s">
        <v>2495</v>
      </c>
    </row>
    <row r="482" spans="2:9">
      <c r="B482" s="26" t="s">
        <v>2498</v>
      </c>
      <c r="C482" s="27" t="s">
        <v>2499</v>
      </c>
      <c r="D482" s="27">
        <v>0.55218378186962513</v>
      </c>
      <c r="E482" s="27">
        <v>-1.6942626054601719</v>
      </c>
      <c r="F482" s="27" t="s">
        <v>2498</v>
      </c>
      <c r="G482" s="27" t="s">
        <v>1216</v>
      </c>
      <c r="H482" s="27" t="s">
        <v>488</v>
      </c>
      <c r="I482" s="26" t="s">
        <v>2498</v>
      </c>
    </row>
    <row r="483" spans="2:9">
      <c r="B483" s="26" t="s">
        <v>2500</v>
      </c>
      <c r="C483" s="27" t="s">
        <v>2501</v>
      </c>
      <c r="D483" s="27">
        <v>-0.54623395066744929</v>
      </c>
      <c r="E483" s="27">
        <v>-1.0122316249622099</v>
      </c>
      <c r="F483" s="27" t="s">
        <v>2500</v>
      </c>
      <c r="G483" s="27" t="s">
        <v>2502</v>
      </c>
      <c r="H483" s="27" t="s">
        <v>1264</v>
      </c>
      <c r="I483" s="26" t="s">
        <v>2500</v>
      </c>
    </row>
    <row r="484" spans="2:9">
      <c r="B484" s="26" t="s">
        <v>2503</v>
      </c>
      <c r="C484" s="27" t="s">
        <v>2504</v>
      </c>
      <c r="D484" s="27">
        <v>0.49279196060950697</v>
      </c>
      <c r="E484" s="27">
        <v>-1.4069116517404152</v>
      </c>
      <c r="F484" s="27" t="s">
        <v>2503</v>
      </c>
      <c r="G484" s="27" t="s">
        <v>2505</v>
      </c>
      <c r="H484" s="27" t="s">
        <v>488</v>
      </c>
      <c r="I484" s="26" t="s">
        <v>2503</v>
      </c>
    </row>
    <row r="485" spans="2:9">
      <c r="B485" s="26" t="s">
        <v>2506</v>
      </c>
      <c r="C485" s="27" t="s">
        <v>2507</v>
      </c>
      <c r="D485" s="27">
        <v>8.872084546540919E-2</v>
      </c>
      <c r="E485" s="27">
        <v>-1.3386675362797389</v>
      </c>
      <c r="F485" s="27" t="s">
        <v>2506</v>
      </c>
      <c r="G485" s="27" t="s">
        <v>2508</v>
      </c>
      <c r="H485" s="27" t="s">
        <v>1257</v>
      </c>
      <c r="I485" s="26" t="s">
        <v>2506</v>
      </c>
    </row>
    <row r="486" spans="2:9">
      <c r="B486" s="26" t="s">
        <v>2509</v>
      </c>
      <c r="C486" s="27" t="s">
        <v>2510</v>
      </c>
      <c r="D486" s="27">
        <v>0.45955391257029149</v>
      </c>
      <c r="E486" s="27">
        <v>1.5614972340585378</v>
      </c>
      <c r="F486" s="27" t="s">
        <v>2509</v>
      </c>
      <c r="G486" s="27" t="s">
        <v>2511</v>
      </c>
      <c r="H486" s="27" t="s">
        <v>1305</v>
      </c>
      <c r="I486" s="26" t="s">
        <v>2509</v>
      </c>
    </row>
    <row r="487" spans="2:9">
      <c r="B487" s="26" t="s">
        <v>2512</v>
      </c>
      <c r="C487" s="27" t="s">
        <v>2513</v>
      </c>
      <c r="D487" s="27">
        <v>0.11095459806094922</v>
      </c>
      <c r="E487" s="27">
        <v>4.161475909185177E-2</v>
      </c>
      <c r="F487" s="27" t="s">
        <v>2512</v>
      </c>
      <c r="G487" s="27" t="s">
        <v>2514</v>
      </c>
      <c r="H487" s="27" t="s">
        <v>1965</v>
      </c>
      <c r="I487" s="26" t="s">
        <v>2512</v>
      </c>
    </row>
    <row r="488" spans="2:9">
      <c r="B488" s="26" t="s">
        <v>2515</v>
      </c>
      <c r="C488" s="27" t="s">
        <v>2516</v>
      </c>
      <c r="D488" s="27">
        <v>-0.54669996699931367</v>
      </c>
      <c r="E488" s="27">
        <v>-1.1206410093162906</v>
      </c>
      <c r="F488" s="27" t="s">
        <v>2515</v>
      </c>
      <c r="G488" s="27" t="s">
        <v>2517</v>
      </c>
      <c r="H488" s="27" t="s">
        <v>1264</v>
      </c>
      <c r="I488" s="26" t="s">
        <v>2515</v>
      </c>
    </row>
    <row r="489" spans="2:9">
      <c r="B489" s="26" t="s">
        <v>2518</v>
      </c>
      <c r="C489" s="27" t="s">
        <v>2519</v>
      </c>
      <c r="D489" s="27">
        <v>0.67728900315849694</v>
      </c>
      <c r="E489" s="27">
        <v>-1.8273771172801752</v>
      </c>
      <c r="F489" s="27" t="s">
        <v>2518</v>
      </c>
      <c r="G489" s="27" t="s">
        <v>2520</v>
      </c>
      <c r="H489" s="27" t="s">
        <v>488</v>
      </c>
      <c r="I489" s="26" t="s">
        <v>2518</v>
      </c>
    </row>
    <row r="490" spans="2:9">
      <c r="B490" s="26" t="s">
        <v>2521</v>
      </c>
      <c r="C490" s="27" t="s">
        <v>2522</v>
      </c>
      <c r="D490" s="27">
        <v>0.49666309825672877</v>
      </c>
      <c r="E490" s="27">
        <v>-1.7317208983490939</v>
      </c>
      <c r="F490" s="27" t="s">
        <v>2521</v>
      </c>
      <c r="G490" s="27" t="s">
        <v>2523</v>
      </c>
      <c r="H490" s="27" t="s">
        <v>488</v>
      </c>
      <c r="I490" s="26" t="s">
        <v>2521</v>
      </c>
    </row>
    <row r="491" spans="2:9">
      <c r="B491" s="26" t="s">
        <v>2524</v>
      </c>
      <c r="C491" s="27" t="s">
        <v>2525</v>
      </c>
      <c r="D491" s="27">
        <v>0.67750365394234902</v>
      </c>
      <c r="E491" s="27">
        <v>-1.6095356001176755</v>
      </c>
      <c r="F491" s="27" t="s">
        <v>2524</v>
      </c>
      <c r="G491" s="27" t="s">
        <v>2526</v>
      </c>
      <c r="H491" s="27" t="s">
        <v>488</v>
      </c>
      <c r="I491" s="26" t="s">
        <v>2524</v>
      </c>
    </row>
    <row r="492" spans="2:9">
      <c r="B492" s="26" t="s">
        <v>2527</v>
      </c>
      <c r="C492" s="27" t="s">
        <v>2528</v>
      </c>
      <c r="D492" s="27">
        <v>-0.69944770185127225</v>
      </c>
      <c r="E492" s="27">
        <v>-1.2415800812651818</v>
      </c>
      <c r="F492" s="27" t="s">
        <v>2527</v>
      </c>
      <c r="G492" s="27" t="s">
        <v>2529</v>
      </c>
      <c r="H492" s="27" t="s">
        <v>1264</v>
      </c>
      <c r="I492" s="26" t="s">
        <v>2527</v>
      </c>
    </row>
    <row r="493" spans="2:9">
      <c r="B493" s="26" t="s">
        <v>2530</v>
      </c>
      <c r="C493" s="27" t="s">
        <v>2531</v>
      </c>
      <c r="D493" s="27">
        <v>0.34586839261479185</v>
      </c>
      <c r="E493" s="27">
        <v>-1.5795281662193297</v>
      </c>
      <c r="F493" s="27" t="s">
        <v>2530</v>
      </c>
      <c r="G493" s="27" t="s">
        <v>2532</v>
      </c>
      <c r="H493" s="27" t="s">
        <v>1198</v>
      </c>
      <c r="I493" s="26" t="s">
        <v>2530</v>
      </c>
    </row>
    <row r="494" spans="2:9">
      <c r="B494" s="26" t="s">
        <v>2533</v>
      </c>
      <c r="C494" s="27" t="s">
        <v>2534</v>
      </c>
      <c r="D494" s="27">
        <v>0.97071549285219949</v>
      </c>
      <c r="E494" s="27">
        <v>0.22088887252926009</v>
      </c>
      <c r="F494" s="27" t="s">
        <v>2533</v>
      </c>
      <c r="G494" s="27" t="s">
        <v>2535</v>
      </c>
      <c r="H494" s="27" t="s">
        <v>1152</v>
      </c>
      <c r="I494" s="26" t="s">
        <v>2533</v>
      </c>
    </row>
    <row r="495" spans="2:9">
      <c r="B495" s="26" t="s">
        <v>2536</v>
      </c>
      <c r="C495" s="27" t="s">
        <v>2537</v>
      </c>
      <c r="D495" s="27">
        <v>-0.47642077701847318</v>
      </c>
      <c r="E495" s="27">
        <v>-1.2289404524154741</v>
      </c>
      <c r="F495" s="27" t="s">
        <v>2536</v>
      </c>
      <c r="G495" s="27" t="s">
        <v>2538</v>
      </c>
      <c r="H495" s="27" t="s">
        <v>1449</v>
      </c>
      <c r="I495" s="26" t="s">
        <v>2536</v>
      </c>
    </row>
    <row r="496" spans="2:9">
      <c r="B496" s="26" t="s">
        <v>2539</v>
      </c>
      <c r="C496" s="27" t="s">
        <v>2540</v>
      </c>
      <c r="D496" s="27">
        <v>0.7488858920264041</v>
      </c>
      <c r="E496" s="27">
        <v>-1.8581472807381585</v>
      </c>
      <c r="F496" s="27" t="s">
        <v>2539</v>
      </c>
      <c r="G496" s="27" t="s">
        <v>2541</v>
      </c>
      <c r="H496" s="27" t="s">
        <v>488</v>
      </c>
      <c r="I496" s="26" t="s">
        <v>2539</v>
      </c>
    </row>
    <row r="497" spans="2:9">
      <c r="B497" s="26" t="s">
        <v>2542</v>
      </c>
      <c r="C497" s="27" t="s">
        <v>2543</v>
      </c>
      <c r="D497" s="27">
        <v>-0.59279762099313205</v>
      </c>
      <c r="E497" s="27">
        <v>0.32466090848548285</v>
      </c>
      <c r="F497" s="27" t="s">
        <v>2542</v>
      </c>
      <c r="G497" s="27" t="s">
        <v>2544</v>
      </c>
      <c r="H497" s="27" t="s">
        <v>1320</v>
      </c>
      <c r="I497" s="26" t="s">
        <v>2542</v>
      </c>
    </row>
    <row r="498" spans="2:9">
      <c r="B498" s="26" t="s">
        <v>2545</v>
      </c>
      <c r="C498" s="27" t="s">
        <v>2546</v>
      </c>
      <c r="D498" s="27">
        <v>0.88945645588141786</v>
      </c>
      <c r="E498" s="27">
        <v>3.4116997307977619E-2</v>
      </c>
      <c r="F498" s="27" t="s">
        <v>2545</v>
      </c>
      <c r="G498" s="27" t="s">
        <v>2547</v>
      </c>
      <c r="H498" s="27" t="s">
        <v>1293</v>
      </c>
      <c r="I498" s="26" t="s">
        <v>2545</v>
      </c>
    </row>
    <row r="499" spans="2:9">
      <c r="B499" s="26" t="s">
        <v>2548</v>
      </c>
      <c r="C499" s="27" t="s">
        <v>2549</v>
      </c>
      <c r="D499" s="27">
        <v>0.77349676280204349</v>
      </c>
      <c r="E499" s="27">
        <v>0.41693471314582597</v>
      </c>
      <c r="F499" s="27" t="s">
        <v>2548</v>
      </c>
      <c r="G499" s="27" t="s">
        <v>2548</v>
      </c>
      <c r="H499" s="27" t="s">
        <v>1533</v>
      </c>
      <c r="I499" s="26" t="s">
        <v>2548</v>
      </c>
    </row>
    <row r="500" spans="2:9">
      <c r="B500" s="26" t="s">
        <v>2550</v>
      </c>
      <c r="C500" s="27" t="s">
        <v>2551</v>
      </c>
      <c r="D500" s="27">
        <v>-0.79910423401341235</v>
      </c>
      <c r="E500" s="27">
        <v>-1.177495106504312</v>
      </c>
      <c r="F500" s="27" t="s">
        <v>2550</v>
      </c>
      <c r="G500" s="27" t="s">
        <v>2550</v>
      </c>
      <c r="H500" s="27" t="s">
        <v>1264</v>
      </c>
      <c r="I500" s="26" t="s">
        <v>2550</v>
      </c>
    </row>
    <row r="501" spans="2:9">
      <c r="B501" s="26" t="s">
        <v>2552</v>
      </c>
      <c r="C501" s="27" t="s">
        <v>2553</v>
      </c>
      <c r="D501" s="27">
        <v>0.88067920955996237</v>
      </c>
      <c r="E501" s="27">
        <v>7.7733827280652562E-2</v>
      </c>
      <c r="F501" s="27" t="s">
        <v>2552</v>
      </c>
      <c r="G501" s="27" t="s">
        <v>2554</v>
      </c>
      <c r="H501" s="27" t="s">
        <v>1464</v>
      </c>
      <c r="I501" s="26" t="s">
        <v>2552</v>
      </c>
    </row>
    <row r="502" spans="2:9">
      <c r="B502" s="26" t="s">
        <v>2555</v>
      </c>
      <c r="C502" s="27" t="s">
        <v>2556</v>
      </c>
      <c r="D502" s="27">
        <v>0.4846848987766878</v>
      </c>
      <c r="E502" s="27">
        <v>-1.7017169265091403</v>
      </c>
      <c r="F502" s="27" t="s">
        <v>2555</v>
      </c>
      <c r="G502" s="27" t="s">
        <v>2557</v>
      </c>
      <c r="H502" s="27" t="s">
        <v>488</v>
      </c>
      <c r="I502" s="26" t="s">
        <v>2555</v>
      </c>
    </row>
    <row r="503" spans="2:9">
      <c r="B503" s="26" t="s">
        <v>2558</v>
      </c>
      <c r="C503" s="27" t="s">
        <v>2559</v>
      </c>
      <c r="D503" s="27">
        <v>-0.30809075347254189</v>
      </c>
      <c r="E503" s="27">
        <v>-0.6850958601569761</v>
      </c>
      <c r="F503" s="27" t="s">
        <v>2558</v>
      </c>
      <c r="G503" s="27" t="s">
        <v>2558</v>
      </c>
      <c r="H503" s="27" t="s">
        <v>1281</v>
      </c>
      <c r="I503" s="26" t="s">
        <v>2558</v>
      </c>
    </row>
    <row r="504" spans="2:9">
      <c r="B504" s="26" t="s">
        <v>2560</v>
      </c>
      <c r="C504" s="27" t="s">
        <v>2561</v>
      </c>
      <c r="D504" s="27">
        <v>0.68062953905877743</v>
      </c>
      <c r="E504" s="27">
        <v>0.2981057268991551</v>
      </c>
      <c r="F504" s="27" t="s">
        <v>2560</v>
      </c>
      <c r="G504" s="27" t="s">
        <v>2560</v>
      </c>
      <c r="H504" s="27" t="s">
        <v>1325</v>
      </c>
      <c r="I504" s="26" t="s">
        <v>2560</v>
      </c>
    </row>
    <row r="505" spans="2:9">
      <c r="B505" s="26" t="s">
        <v>2562</v>
      </c>
      <c r="C505" s="27" t="s">
        <v>2563</v>
      </c>
      <c r="D505" s="27">
        <v>0.79272851429794333</v>
      </c>
      <c r="E505" s="27">
        <v>0.38839334942733572</v>
      </c>
      <c r="F505" s="27" t="s">
        <v>2562</v>
      </c>
      <c r="G505" s="27" t="s">
        <v>2562</v>
      </c>
      <c r="H505" s="27" t="s">
        <v>1533</v>
      </c>
      <c r="I505" s="26" t="s">
        <v>2562</v>
      </c>
    </row>
    <row r="506" spans="2:9">
      <c r="B506" s="26" t="s">
        <v>2564</v>
      </c>
      <c r="C506" s="27" t="s">
        <v>2565</v>
      </c>
      <c r="D506" s="27">
        <v>0.85963577615428044</v>
      </c>
      <c r="E506" s="27">
        <v>4.3967287407908666E-2</v>
      </c>
      <c r="F506" s="27" t="s">
        <v>2564</v>
      </c>
      <c r="G506" s="27" t="s">
        <v>2564</v>
      </c>
      <c r="H506" s="27" t="s">
        <v>1293</v>
      </c>
      <c r="I506" s="26" t="s">
        <v>2564</v>
      </c>
    </row>
    <row r="507" spans="2:9">
      <c r="B507" s="26" t="s">
        <v>2566</v>
      </c>
      <c r="C507" s="27" t="s">
        <v>2567</v>
      </c>
      <c r="D507" s="27">
        <v>0.21659885290827924</v>
      </c>
      <c r="E507" s="27">
        <v>-0.29227457265370427</v>
      </c>
      <c r="F507" s="27" t="s">
        <v>2566</v>
      </c>
      <c r="G507" s="27" t="s">
        <v>2566</v>
      </c>
      <c r="H507" s="27" t="s">
        <v>2167</v>
      </c>
      <c r="I507" s="26" t="s">
        <v>2566</v>
      </c>
    </row>
    <row r="508" spans="2:9">
      <c r="B508" s="26" t="s">
        <v>2568</v>
      </c>
      <c r="C508" s="27" t="s">
        <v>2569</v>
      </c>
      <c r="D508" s="27">
        <v>0.4919943438620174</v>
      </c>
      <c r="E508" s="27">
        <v>1.9760618004185801</v>
      </c>
      <c r="F508" s="27" t="s">
        <v>2568</v>
      </c>
      <c r="G508" s="27" t="s">
        <v>2570</v>
      </c>
      <c r="H508" s="27" t="s">
        <v>2223</v>
      </c>
      <c r="I508" s="26" t="s">
        <v>2568</v>
      </c>
    </row>
    <row r="509" spans="2:9">
      <c r="B509" s="26" t="s">
        <v>2571</v>
      </c>
      <c r="C509" s="27" t="s">
        <v>2572</v>
      </c>
      <c r="D509" s="27">
        <v>0.65391903763954695</v>
      </c>
      <c r="E509" s="27">
        <v>0.26295828642249097</v>
      </c>
      <c r="F509" s="27" t="s">
        <v>2571</v>
      </c>
      <c r="G509" s="27" t="s">
        <v>2573</v>
      </c>
      <c r="H509" s="27" t="s">
        <v>1325</v>
      </c>
      <c r="I509" s="26" t="s">
        <v>2571</v>
      </c>
    </row>
    <row r="510" spans="2:9">
      <c r="B510" s="26" t="s">
        <v>2574</v>
      </c>
      <c r="C510" s="27" t="s">
        <v>2575</v>
      </c>
      <c r="D510" s="27">
        <v>0.848376596855698</v>
      </c>
      <c r="E510" s="27">
        <v>-1.9613311906394193</v>
      </c>
      <c r="F510" s="27" t="s">
        <v>2574</v>
      </c>
      <c r="G510" s="27" t="s">
        <v>2576</v>
      </c>
      <c r="H510" s="27" t="s">
        <v>488</v>
      </c>
      <c r="I510" s="26" t="s">
        <v>2574</v>
      </c>
    </row>
    <row r="511" spans="2:9">
      <c r="B511" s="26" t="s">
        <v>2577</v>
      </c>
      <c r="C511" s="27" t="s">
        <v>2578</v>
      </c>
      <c r="D511" s="27">
        <v>-0.49908737382083546</v>
      </c>
      <c r="E511" s="27">
        <v>-1.1475836774328423</v>
      </c>
      <c r="F511" s="27" t="s">
        <v>2577</v>
      </c>
      <c r="G511" s="27" t="s">
        <v>2577</v>
      </c>
      <c r="H511" s="27" t="s">
        <v>1264</v>
      </c>
      <c r="I511" s="26" t="s">
        <v>2577</v>
      </c>
    </row>
    <row r="512" spans="2:9">
      <c r="B512" s="26" t="s">
        <v>2579</v>
      </c>
      <c r="C512" s="27" t="s">
        <v>2580</v>
      </c>
      <c r="D512" s="27">
        <v>0.18225426181026785</v>
      </c>
      <c r="E512" s="27">
        <v>-1.3179504780585649</v>
      </c>
      <c r="F512" s="27" t="s">
        <v>2579</v>
      </c>
      <c r="G512" s="27" t="s">
        <v>2581</v>
      </c>
      <c r="H512" s="27" t="s">
        <v>1257</v>
      </c>
      <c r="I512" s="26" t="s">
        <v>2579</v>
      </c>
    </row>
    <row r="513" spans="2:9">
      <c r="B513" s="26" t="s">
        <v>2582</v>
      </c>
      <c r="C513" s="27" t="s">
        <v>2583</v>
      </c>
      <c r="D513" s="27">
        <v>-0.46099904364632655</v>
      </c>
      <c r="E513" s="27">
        <v>2.5527533555000099</v>
      </c>
      <c r="F513" s="27" t="s">
        <v>2582</v>
      </c>
      <c r="G513" s="27" t="s">
        <v>2584</v>
      </c>
      <c r="H513" s="27" t="s">
        <v>1174</v>
      </c>
      <c r="I513" s="26" t="s">
        <v>2582</v>
      </c>
    </row>
    <row r="514" spans="2:9">
      <c r="B514" s="26" t="s">
        <v>2585</v>
      </c>
      <c r="C514" s="27" t="s">
        <v>2586</v>
      </c>
      <c r="D514" s="27">
        <v>0.32296793698054577</v>
      </c>
      <c r="E514" s="27">
        <v>-1.5415934338617332</v>
      </c>
      <c r="F514" s="27" t="s">
        <v>2585</v>
      </c>
      <c r="G514" s="27" t="s">
        <v>2587</v>
      </c>
      <c r="H514" s="27" t="s">
        <v>1198</v>
      </c>
      <c r="I514" s="26" t="s">
        <v>2585</v>
      </c>
    </row>
    <row r="515" spans="2:9">
      <c r="B515" s="26" t="s">
        <v>2588</v>
      </c>
      <c r="C515" s="27" t="s">
        <v>2589</v>
      </c>
      <c r="D515" s="27">
        <v>0.74656807628165123</v>
      </c>
      <c r="E515" s="27">
        <v>2.4729919471717783</v>
      </c>
      <c r="F515" s="27" t="s">
        <v>2588</v>
      </c>
      <c r="G515" s="27" t="s">
        <v>2590</v>
      </c>
      <c r="H515" s="27" t="s">
        <v>1368</v>
      </c>
      <c r="I515" s="26" t="s">
        <v>2588</v>
      </c>
    </row>
    <row r="516" spans="2:9">
      <c r="B516" s="26" t="s">
        <v>2591</v>
      </c>
      <c r="C516" s="27" t="s">
        <v>2592</v>
      </c>
      <c r="D516" s="27">
        <v>0.75489851075044578</v>
      </c>
      <c r="E516" s="27">
        <v>0.10097061519370167</v>
      </c>
      <c r="F516" s="27" t="s">
        <v>2591</v>
      </c>
      <c r="G516" s="27" t="s">
        <v>2591</v>
      </c>
      <c r="H516" s="27" t="s">
        <v>1293</v>
      </c>
      <c r="I516" s="26" t="s">
        <v>2591</v>
      </c>
    </row>
    <row r="517" spans="2:9">
      <c r="B517" s="26" t="s">
        <v>2593</v>
      </c>
      <c r="C517" s="27" t="s">
        <v>2594</v>
      </c>
      <c r="D517" s="27">
        <v>0.53369551837060936</v>
      </c>
      <c r="E517" s="27">
        <v>1.8142173730695759</v>
      </c>
      <c r="F517" s="27" t="s">
        <v>2593</v>
      </c>
      <c r="G517" s="27" t="s">
        <v>2595</v>
      </c>
      <c r="H517" s="27" t="s">
        <v>2223</v>
      </c>
      <c r="I517" s="26" t="s">
        <v>2593</v>
      </c>
    </row>
    <row r="518" spans="2:9">
      <c r="B518" s="26" t="s">
        <v>2596</v>
      </c>
      <c r="C518" s="27" t="s">
        <v>2597</v>
      </c>
      <c r="D518" s="27">
        <v>0.13836219818233597</v>
      </c>
      <c r="E518" s="27">
        <v>-1.2655644205599514</v>
      </c>
      <c r="F518" s="27" t="s">
        <v>2596</v>
      </c>
      <c r="G518" s="27" t="s">
        <v>2598</v>
      </c>
      <c r="H518" s="27" t="s">
        <v>1257</v>
      </c>
      <c r="I518" s="26" t="s">
        <v>2596</v>
      </c>
    </row>
    <row r="519" spans="2:9">
      <c r="B519" s="26" t="s">
        <v>2599</v>
      </c>
      <c r="C519" s="27" t="s">
        <v>2600</v>
      </c>
      <c r="D519" s="27">
        <v>-5.0430766889963834E-2</v>
      </c>
      <c r="E519" s="27">
        <v>-1.3785378008541505</v>
      </c>
      <c r="F519" s="27" t="s">
        <v>2599</v>
      </c>
      <c r="G519" s="27" t="s">
        <v>2601</v>
      </c>
      <c r="H519" s="27" t="s">
        <v>1564</v>
      </c>
      <c r="I519" s="26" t="s">
        <v>2599</v>
      </c>
    </row>
    <row r="520" spans="2:9">
      <c r="B520" s="26" t="s">
        <v>2602</v>
      </c>
      <c r="C520" s="27" t="s">
        <v>2603</v>
      </c>
      <c r="D520" s="27">
        <v>0.7774918393392577</v>
      </c>
      <c r="E520" s="27">
        <v>0.13305028860389087</v>
      </c>
      <c r="F520" s="27" t="s">
        <v>2602</v>
      </c>
      <c r="G520" s="27" t="s">
        <v>2602</v>
      </c>
      <c r="H520" s="27" t="s">
        <v>1325</v>
      </c>
      <c r="I520" s="26" t="s">
        <v>2602</v>
      </c>
    </row>
    <row r="521" spans="2:9">
      <c r="B521" s="26" t="s">
        <v>2604</v>
      </c>
      <c r="C521" s="27" t="s">
        <v>2605</v>
      </c>
      <c r="D521" s="27">
        <v>0.43222205675109387</v>
      </c>
      <c r="E521" s="27">
        <v>-1.8757925869473047</v>
      </c>
      <c r="F521" s="27" t="s">
        <v>2604</v>
      </c>
      <c r="G521" s="27" t="s">
        <v>2606</v>
      </c>
      <c r="H521" s="27" t="s">
        <v>1198</v>
      </c>
      <c r="I521" s="26" t="s">
        <v>2604</v>
      </c>
    </row>
    <row r="522" spans="2:9">
      <c r="B522" s="26" t="s">
        <v>2607</v>
      </c>
      <c r="C522" s="27" t="s">
        <v>2608</v>
      </c>
      <c r="D522" s="27">
        <v>0.18239271252459471</v>
      </c>
      <c r="E522" s="27">
        <v>-1.1192878571665168</v>
      </c>
      <c r="F522" s="27" t="s">
        <v>2607</v>
      </c>
      <c r="G522" s="27" t="s">
        <v>2609</v>
      </c>
      <c r="H522" s="27" t="s">
        <v>1155</v>
      </c>
      <c r="I522" s="26" t="s">
        <v>2607</v>
      </c>
    </row>
    <row r="523" spans="2:9">
      <c r="B523" s="26" t="s">
        <v>2610</v>
      </c>
      <c r="C523" s="27" t="s">
        <v>2611</v>
      </c>
      <c r="D523" s="27">
        <v>0.36715620434133595</v>
      </c>
      <c r="E523" s="27">
        <v>-1.5162914061352304</v>
      </c>
      <c r="F523" s="27" t="s">
        <v>2610</v>
      </c>
      <c r="G523" s="27" t="s">
        <v>2612</v>
      </c>
      <c r="H523" s="27" t="s">
        <v>1198</v>
      </c>
      <c r="I523" s="26" t="s">
        <v>2610</v>
      </c>
    </row>
    <row r="524" spans="2:9">
      <c r="B524" s="26" t="s">
        <v>2613</v>
      </c>
      <c r="C524" s="27" t="s">
        <v>2614</v>
      </c>
      <c r="D524" s="27">
        <v>0.18605234527079792</v>
      </c>
      <c r="E524" s="27">
        <v>-1.1041246168679308</v>
      </c>
      <c r="F524" s="27" t="s">
        <v>2613</v>
      </c>
      <c r="G524" s="27" t="s">
        <v>2615</v>
      </c>
      <c r="H524" s="27" t="s">
        <v>1155</v>
      </c>
      <c r="I524" s="26" t="s">
        <v>2613</v>
      </c>
    </row>
    <row r="525" spans="2:9">
      <c r="B525" s="26" t="s">
        <v>2616</v>
      </c>
      <c r="C525" s="27" t="s">
        <v>2617</v>
      </c>
      <c r="D525" s="27">
        <v>0.21273643719635082</v>
      </c>
      <c r="E525" s="27">
        <v>-1.2035755789701574</v>
      </c>
      <c r="F525" s="27" t="s">
        <v>2616</v>
      </c>
      <c r="G525" s="27" t="s">
        <v>2618</v>
      </c>
      <c r="H525" s="27" t="s">
        <v>1998</v>
      </c>
      <c r="I525" s="26" t="s">
        <v>2616</v>
      </c>
    </row>
    <row r="526" spans="2:9">
      <c r="B526" s="26" t="s">
        <v>2619</v>
      </c>
      <c r="C526" s="27" t="s">
        <v>2620</v>
      </c>
      <c r="D526" s="27">
        <v>0.5009601086995974</v>
      </c>
      <c r="E526" s="27">
        <v>-1.8494380779619559</v>
      </c>
      <c r="F526" s="27" t="s">
        <v>2619</v>
      </c>
      <c r="G526" s="27" t="s">
        <v>2621</v>
      </c>
      <c r="H526" s="27" t="s">
        <v>1198</v>
      </c>
      <c r="I526" s="26" t="s">
        <v>2619</v>
      </c>
    </row>
    <row r="527" spans="2:9">
      <c r="B527" s="26" t="s">
        <v>2622</v>
      </c>
      <c r="C527" s="27" t="s">
        <v>2623</v>
      </c>
      <c r="D527" s="27">
        <v>-0.2362425288464797</v>
      </c>
      <c r="E527" s="27">
        <v>-1.2555688675232872</v>
      </c>
      <c r="F527" s="27" t="s">
        <v>2622</v>
      </c>
      <c r="G527" s="27" t="s">
        <v>2624</v>
      </c>
      <c r="H527" s="27" t="s">
        <v>1467</v>
      </c>
      <c r="I527" s="26" t="s">
        <v>2622</v>
      </c>
    </row>
    <row r="528" spans="2:9">
      <c r="B528" s="26" t="s">
        <v>2625</v>
      </c>
      <c r="C528" s="27" t="s">
        <v>2626</v>
      </c>
      <c r="D528" s="27">
        <v>0.68153015377313386</v>
      </c>
      <c r="E528" s="27">
        <v>-1.4777318961857113</v>
      </c>
      <c r="F528" s="27" t="s">
        <v>2625</v>
      </c>
      <c r="G528" s="27" t="s">
        <v>2627</v>
      </c>
      <c r="H528" s="27" t="s">
        <v>488</v>
      </c>
      <c r="I528" s="26" t="s">
        <v>2625</v>
      </c>
    </row>
    <row r="529" spans="2:9">
      <c r="B529" s="26" t="s">
        <v>2628</v>
      </c>
      <c r="C529" s="27" t="s">
        <v>2629</v>
      </c>
      <c r="D529" s="27">
        <v>0.32872928652476924</v>
      </c>
      <c r="E529" s="27">
        <v>-1.732436489683205</v>
      </c>
      <c r="F529" s="27" t="s">
        <v>2628</v>
      </c>
      <c r="G529" s="27" t="s">
        <v>2628</v>
      </c>
      <c r="H529" s="27" t="s">
        <v>1198</v>
      </c>
      <c r="I529" s="26" t="s">
        <v>2628</v>
      </c>
    </row>
    <row r="530" spans="2:9">
      <c r="B530" s="26" t="s">
        <v>2630</v>
      </c>
      <c r="C530" s="27" t="s">
        <v>2631</v>
      </c>
      <c r="D530" s="27">
        <v>0.41370063689751174</v>
      </c>
      <c r="E530" s="27">
        <v>-1.7271166922480181</v>
      </c>
      <c r="F530" s="27" t="s">
        <v>2630</v>
      </c>
      <c r="G530" s="27" t="s">
        <v>2630</v>
      </c>
      <c r="H530" s="27" t="s">
        <v>1198</v>
      </c>
      <c r="I530" s="26" t="s">
        <v>2630</v>
      </c>
    </row>
    <row r="531" spans="2:9">
      <c r="B531" s="26" t="s">
        <v>2632</v>
      </c>
      <c r="C531" s="27" t="s">
        <v>2633</v>
      </c>
      <c r="D531" s="27">
        <v>0.60009308448367749</v>
      </c>
      <c r="E531" s="27">
        <v>-1.8033090652412771</v>
      </c>
      <c r="F531" s="27" t="s">
        <v>2632</v>
      </c>
      <c r="G531" s="27" t="s">
        <v>2634</v>
      </c>
      <c r="H531" s="27" t="s">
        <v>488</v>
      </c>
      <c r="I531" s="26" t="s">
        <v>2632</v>
      </c>
    </row>
    <row r="532" spans="2:9">
      <c r="B532" s="26" t="s">
        <v>2635</v>
      </c>
      <c r="C532" s="27" t="s">
        <v>2636</v>
      </c>
      <c r="D532" s="27">
        <v>0.91402371746327138</v>
      </c>
      <c r="E532" s="27">
        <v>-2.582598594565283E-2</v>
      </c>
      <c r="F532" s="27" t="s">
        <v>2635</v>
      </c>
      <c r="G532" s="27" t="s">
        <v>2635</v>
      </c>
      <c r="H532" s="27" t="s">
        <v>1194</v>
      </c>
      <c r="I532" s="26" t="s">
        <v>2635</v>
      </c>
    </row>
    <row r="533" spans="2:9">
      <c r="B533" s="26" t="s">
        <v>2637</v>
      </c>
      <c r="C533" s="27" t="s">
        <v>2638</v>
      </c>
      <c r="D533" s="27">
        <v>-0.44555637117168057</v>
      </c>
      <c r="E533" s="27">
        <v>-0.85827962794842405</v>
      </c>
      <c r="F533" s="27" t="s">
        <v>2637</v>
      </c>
      <c r="G533" s="27" t="s">
        <v>1774</v>
      </c>
      <c r="H533" s="27" t="s">
        <v>1281</v>
      </c>
      <c r="I533" s="26" t="s">
        <v>2637</v>
      </c>
    </row>
    <row r="534" spans="2:9">
      <c r="B534" s="26" t="s">
        <v>2639</v>
      </c>
      <c r="C534" s="27" t="s">
        <v>2640</v>
      </c>
      <c r="D534" s="27">
        <v>0.89704167129818158</v>
      </c>
      <c r="E534" s="27">
        <v>-5.8352114848188058E-2</v>
      </c>
      <c r="F534" s="27" t="s">
        <v>2639</v>
      </c>
      <c r="G534" s="27" t="s">
        <v>2639</v>
      </c>
      <c r="H534" s="27" t="s">
        <v>1194</v>
      </c>
      <c r="I534" s="26" t="s">
        <v>2639</v>
      </c>
    </row>
    <row r="535" spans="2:9">
      <c r="B535" s="26" t="s">
        <v>2641</v>
      </c>
      <c r="C535" s="27" t="s">
        <v>2642</v>
      </c>
      <c r="D535" s="27">
        <v>0.37441152067782307</v>
      </c>
      <c r="E535" s="27">
        <v>1.6050728079209755</v>
      </c>
      <c r="F535" s="27" t="s">
        <v>2641</v>
      </c>
      <c r="G535" s="27" t="s">
        <v>2643</v>
      </c>
      <c r="H535" s="27" t="s">
        <v>2367</v>
      </c>
      <c r="I535" s="26" t="s">
        <v>2641</v>
      </c>
    </row>
    <row r="536" spans="2:9">
      <c r="B536" s="26" t="s">
        <v>2644</v>
      </c>
      <c r="C536" s="27" t="s">
        <v>2645</v>
      </c>
      <c r="D536" s="27">
        <v>3.4665032167829422E-2</v>
      </c>
      <c r="E536" s="27">
        <v>-2.746275684539691</v>
      </c>
      <c r="F536" s="27" t="s">
        <v>2644</v>
      </c>
      <c r="G536" s="27" t="s">
        <v>2646</v>
      </c>
      <c r="H536" s="27" t="s">
        <v>2647</v>
      </c>
      <c r="I536" s="26" t="s">
        <v>2644</v>
      </c>
    </row>
    <row r="537" spans="2:9">
      <c r="B537" s="26" t="s">
        <v>2648</v>
      </c>
      <c r="C537" s="27" t="s">
        <v>2649</v>
      </c>
      <c r="D537" s="27">
        <v>-0.50958552154849834</v>
      </c>
      <c r="E537" s="27">
        <v>-0.8933904108646562</v>
      </c>
      <c r="F537" s="27" t="s">
        <v>2648</v>
      </c>
      <c r="G537" s="27" t="s">
        <v>2650</v>
      </c>
      <c r="H537" s="27" t="s">
        <v>1281</v>
      </c>
      <c r="I537" s="26" t="s">
        <v>2648</v>
      </c>
    </row>
    <row r="538" spans="2:9">
      <c r="B538" s="26" t="s">
        <v>2651</v>
      </c>
      <c r="C538" s="27" t="s">
        <v>2652</v>
      </c>
      <c r="D538" s="27">
        <v>0.57019031281602051</v>
      </c>
      <c r="E538" s="27">
        <v>-2.0160821873735495</v>
      </c>
      <c r="F538" s="27" t="s">
        <v>2651</v>
      </c>
      <c r="G538" s="27" t="s">
        <v>2653</v>
      </c>
      <c r="H538" s="27" t="s">
        <v>488</v>
      </c>
      <c r="I538" s="26" t="s">
        <v>2651</v>
      </c>
    </row>
    <row r="539" spans="2:9">
      <c r="B539" s="26" t="s">
        <v>2654</v>
      </c>
      <c r="C539" s="27" t="s">
        <v>2655</v>
      </c>
      <c r="D539" s="27">
        <v>0.52973885993944425</v>
      </c>
      <c r="E539" s="27">
        <v>-1.6652971333380731</v>
      </c>
      <c r="F539" s="27" t="s">
        <v>2654</v>
      </c>
      <c r="G539" s="27" t="s">
        <v>2656</v>
      </c>
      <c r="H539" s="27" t="s">
        <v>488</v>
      </c>
      <c r="I539" s="26" t="s">
        <v>2654</v>
      </c>
    </row>
    <row r="540" spans="2:9">
      <c r="B540" s="26" t="s">
        <v>2657</v>
      </c>
      <c r="C540" s="27" t="s">
        <v>2658</v>
      </c>
      <c r="D540" s="27">
        <v>-0.13343146960178645</v>
      </c>
      <c r="E540" s="27">
        <v>1.9030022369642687</v>
      </c>
      <c r="F540" s="27" t="s">
        <v>2657</v>
      </c>
      <c r="G540" s="27" t="s">
        <v>2659</v>
      </c>
      <c r="H540" s="27" t="s">
        <v>1427</v>
      </c>
      <c r="I540" s="26" t="s">
        <v>2657</v>
      </c>
    </row>
    <row r="541" spans="2:9">
      <c r="B541" s="26" t="s">
        <v>2660</v>
      </c>
      <c r="C541" s="27" t="s">
        <v>2661</v>
      </c>
      <c r="D541" s="27">
        <v>0.34360297463383616</v>
      </c>
      <c r="E541" s="27">
        <v>-1.3942178275622648</v>
      </c>
      <c r="F541" s="27" t="s">
        <v>2660</v>
      </c>
      <c r="G541" s="27" t="s">
        <v>2662</v>
      </c>
      <c r="H541" s="27" t="s">
        <v>2663</v>
      </c>
      <c r="I541" s="26" t="s">
        <v>2660</v>
      </c>
    </row>
    <row r="542" spans="2:9">
      <c r="B542" s="26" t="s">
        <v>2664</v>
      </c>
      <c r="C542" s="27" t="s">
        <v>2665</v>
      </c>
      <c r="D542" s="27">
        <v>0.40948565183979246</v>
      </c>
      <c r="E542" s="27">
        <v>2.1012542069388838</v>
      </c>
      <c r="F542" s="27" t="s">
        <v>2664</v>
      </c>
      <c r="G542" s="27" t="s">
        <v>2664</v>
      </c>
      <c r="H542" s="27" t="s">
        <v>2666</v>
      </c>
      <c r="I542" s="26" t="s">
        <v>2664</v>
      </c>
    </row>
    <row r="543" spans="2:9">
      <c r="B543" s="26" t="s">
        <v>2667</v>
      </c>
      <c r="C543" s="27" t="s">
        <v>2668</v>
      </c>
      <c r="D543" s="27">
        <v>0.37727911267121755</v>
      </c>
      <c r="E543" s="27">
        <v>-1.4232461502855722</v>
      </c>
      <c r="F543" s="27" t="s">
        <v>2667</v>
      </c>
      <c r="G543" s="27" t="s">
        <v>2669</v>
      </c>
      <c r="H543" s="27" t="s">
        <v>1607</v>
      </c>
      <c r="I543" s="26" t="s">
        <v>2667</v>
      </c>
    </row>
    <row r="544" spans="2:9">
      <c r="B544" s="26" t="s">
        <v>2670</v>
      </c>
      <c r="C544" s="27" t="s">
        <v>2671</v>
      </c>
      <c r="D544" s="27">
        <v>-0.60137766023561745</v>
      </c>
      <c r="E544" s="27">
        <v>-1.0082871697739457</v>
      </c>
      <c r="F544" s="27" t="s">
        <v>2670</v>
      </c>
      <c r="G544" s="27" t="s">
        <v>2672</v>
      </c>
      <c r="H544" s="27" t="s">
        <v>1568</v>
      </c>
      <c r="I544" s="26" t="s">
        <v>2670</v>
      </c>
    </row>
    <row r="545" spans="2:9">
      <c r="B545" s="26" t="s">
        <v>2673</v>
      </c>
      <c r="C545" s="27" t="s">
        <v>2674</v>
      </c>
      <c r="D545" s="27">
        <v>0.71830248283131648</v>
      </c>
      <c r="E545" s="27">
        <v>-1.8293144345138934</v>
      </c>
      <c r="F545" s="27" t="s">
        <v>2673</v>
      </c>
      <c r="G545" s="27" t="s">
        <v>2673</v>
      </c>
      <c r="H545" s="27" t="s">
        <v>488</v>
      </c>
      <c r="I545" s="26" t="s">
        <v>2673</v>
      </c>
    </row>
    <row r="546" spans="2:9">
      <c r="B546" s="26" t="s">
        <v>2675</v>
      </c>
      <c r="C546" s="27" t="s">
        <v>2676</v>
      </c>
      <c r="D546" s="27">
        <v>0.19922835140872255</v>
      </c>
      <c r="E546" s="27">
        <v>-1.2161611407664812</v>
      </c>
      <c r="F546" s="27" t="s">
        <v>2675</v>
      </c>
      <c r="G546" s="27" t="s">
        <v>2677</v>
      </c>
      <c r="H546" s="27" t="s">
        <v>1155</v>
      </c>
      <c r="I546" s="26" t="s">
        <v>2675</v>
      </c>
    </row>
    <row r="547" spans="2:9">
      <c r="B547" s="26" t="s">
        <v>2678</v>
      </c>
      <c r="C547" s="27" t="s">
        <v>2679</v>
      </c>
      <c r="D547" s="27">
        <v>0.63313565649773562</v>
      </c>
      <c r="E547" s="27">
        <v>0.11554760219019788</v>
      </c>
      <c r="F547" s="27" t="s">
        <v>2678</v>
      </c>
      <c r="G547" s="27" t="s">
        <v>2680</v>
      </c>
      <c r="H547" s="27" t="s">
        <v>1145</v>
      </c>
      <c r="I547" s="26" t="s">
        <v>2678</v>
      </c>
    </row>
    <row r="548" spans="2:9">
      <c r="B548" s="26" t="s">
        <v>2681</v>
      </c>
      <c r="C548" s="27" t="s">
        <v>2682</v>
      </c>
      <c r="D548" s="27">
        <v>0.3581834487068839</v>
      </c>
      <c r="E548" s="27">
        <v>-1.5171378918876428</v>
      </c>
      <c r="F548" s="27" t="s">
        <v>2681</v>
      </c>
      <c r="G548" s="27" t="s">
        <v>2683</v>
      </c>
      <c r="H548" s="27" t="s">
        <v>1198</v>
      </c>
      <c r="I548" s="26" t="s">
        <v>2681</v>
      </c>
    </row>
    <row r="549" spans="2:9">
      <c r="B549" s="26" t="s">
        <v>2684</v>
      </c>
      <c r="C549" s="27" t="s">
        <v>2685</v>
      </c>
      <c r="D549" s="27">
        <v>-0.13264344855758906</v>
      </c>
      <c r="E549" s="27">
        <v>-1.2700673828128888</v>
      </c>
      <c r="F549" s="27" t="s">
        <v>2684</v>
      </c>
      <c r="G549" s="27" t="s">
        <v>2686</v>
      </c>
      <c r="H549" s="27" t="s">
        <v>1281</v>
      </c>
      <c r="I549" s="26" t="s">
        <v>2684</v>
      </c>
    </row>
    <row r="550" spans="2:9">
      <c r="B550" s="26" t="s">
        <v>2687</v>
      </c>
      <c r="C550" s="27" t="s">
        <v>2688</v>
      </c>
      <c r="D550" s="27">
        <v>0.16288704123258629</v>
      </c>
      <c r="E550" s="27">
        <v>-1.3139815993395294</v>
      </c>
      <c r="F550" s="27" t="s">
        <v>2687</v>
      </c>
      <c r="G550" s="27" t="s">
        <v>2689</v>
      </c>
      <c r="H550" s="27" t="s">
        <v>1257</v>
      </c>
      <c r="I550" s="26" t="s">
        <v>2687</v>
      </c>
    </row>
    <row r="551" spans="2:9">
      <c r="B551" s="26" t="s">
        <v>2690</v>
      </c>
      <c r="C551" s="27" t="s">
        <v>2691</v>
      </c>
      <c r="D551" s="27">
        <v>0.41614490984553981</v>
      </c>
      <c r="E551" s="27">
        <v>1.5777389498534611</v>
      </c>
      <c r="F551" s="27" t="s">
        <v>2690</v>
      </c>
      <c r="G551" s="27" t="s">
        <v>2692</v>
      </c>
      <c r="H551" s="27" t="s">
        <v>2367</v>
      </c>
      <c r="I551" s="26" t="s">
        <v>2690</v>
      </c>
    </row>
    <row r="552" spans="2:9">
      <c r="B552" s="26" t="s">
        <v>2693</v>
      </c>
      <c r="C552" s="27" t="s">
        <v>2694</v>
      </c>
      <c r="D552" s="27">
        <v>0.28001887176472667</v>
      </c>
      <c r="E552" s="27">
        <v>1.8884287536896165</v>
      </c>
      <c r="F552" s="27" t="s">
        <v>2693</v>
      </c>
      <c r="G552" s="27" t="s">
        <v>2695</v>
      </c>
      <c r="H552" s="27" t="s">
        <v>2696</v>
      </c>
      <c r="I552" s="26" t="s">
        <v>2693</v>
      </c>
    </row>
    <row r="553" spans="2:9">
      <c r="B553" s="26" t="s">
        <v>2697</v>
      </c>
      <c r="C553" s="27" t="s">
        <v>2698</v>
      </c>
      <c r="D553" s="27">
        <v>0.57329003258785216</v>
      </c>
      <c r="E553" s="27">
        <v>-1.6903827792258701</v>
      </c>
      <c r="F553" s="27" t="s">
        <v>2697</v>
      </c>
      <c r="G553" s="27" t="s">
        <v>2699</v>
      </c>
      <c r="H553" s="27" t="s">
        <v>488</v>
      </c>
      <c r="I553" s="26" t="s">
        <v>2697</v>
      </c>
    </row>
    <row r="554" spans="2:9">
      <c r="B554" s="26" t="s">
        <v>2700</v>
      </c>
      <c r="C554" s="27" t="s">
        <v>2701</v>
      </c>
      <c r="D554" s="27">
        <v>0.58314066598589276</v>
      </c>
      <c r="E554" s="27">
        <v>0.63731741862040481</v>
      </c>
      <c r="F554" s="27" t="s">
        <v>2700</v>
      </c>
      <c r="G554" s="27" t="s">
        <v>2702</v>
      </c>
      <c r="H554" s="27" t="s">
        <v>1411</v>
      </c>
      <c r="I554" s="26" t="s">
        <v>2700</v>
      </c>
    </row>
    <row r="555" spans="2:9">
      <c r="B555" s="26" t="s">
        <v>2703</v>
      </c>
      <c r="C555" s="27" t="s">
        <v>2704</v>
      </c>
      <c r="D555" s="27">
        <v>-0.12004566462665853</v>
      </c>
      <c r="E555" s="27">
        <v>0.68421442041558</v>
      </c>
      <c r="F555" s="27" t="s">
        <v>2703</v>
      </c>
      <c r="G555" s="27" t="s">
        <v>2703</v>
      </c>
      <c r="H555" s="27" t="s">
        <v>1522</v>
      </c>
      <c r="I555" s="26" t="s">
        <v>2703</v>
      </c>
    </row>
    <row r="556" spans="2:9">
      <c r="B556" s="26" t="s">
        <v>2705</v>
      </c>
      <c r="C556" s="27" t="s">
        <v>2706</v>
      </c>
      <c r="D556" s="27">
        <v>0.14645057393958624</v>
      </c>
      <c r="E556" s="27">
        <v>-1.4387621262710417</v>
      </c>
      <c r="F556" s="27" t="s">
        <v>2705</v>
      </c>
      <c r="G556" s="27" t="s">
        <v>2707</v>
      </c>
      <c r="H556" s="27" t="s">
        <v>1976</v>
      </c>
      <c r="I556" s="26" t="s">
        <v>2705</v>
      </c>
    </row>
    <row r="557" spans="2:9">
      <c r="B557" s="26" t="s">
        <v>2708</v>
      </c>
      <c r="C557" s="27" t="s">
        <v>2709</v>
      </c>
      <c r="D557" s="27">
        <v>0.69642827638553417</v>
      </c>
      <c r="E557" s="27">
        <v>-1.4699057978487029</v>
      </c>
      <c r="F557" s="27" t="s">
        <v>2708</v>
      </c>
      <c r="G557" s="27" t="s">
        <v>2710</v>
      </c>
      <c r="H557" s="27" t="s">
        <v>488</v>
      </c>
      <c r="I557" s="26" t="s">
        <v>2708</v>
      </c>
    </row>
    <row r="558" spans="2:9">
      <c r="B558" s="26" t="s">
        <v>2711</v>
      </c>
      <c r="C558" s="27" t="s">
        <v>2712</v>
      </c>
      <c r="D558" s="27">
        <v>-0.56228751543987798</v>
      </c>
      <c r="E558" s="27">
        <v>2.5931228828832973</v>
      </c>
      <c r="F558" s="27" t="s">
        <v>2711</v>
      </c>
      <c r="G558" s="27" t="s">
        <v>2711</v>
      </c>
      <c r="H558" s="27" t="s">
        <v>1174</v>
      </c>
      <c r="I558" s="26" t="s">
        <v>2711</v>
      </c>
    </row>
    <row r="559" spans="2:9">
      <c r="B559" s="26" t="s">
        <v>2713</v>
      </c>
      <c r="C559" s="27" t="s">
        <v>2712</v>
      </c>
      <c r="D559" s="27">
        <v>-0.56228751543987798</v>
      </c>
      <c r="E559" s="27">
        <v>2.5931228828832973</v>
      </c>
      <c r="F559" s="27" t="s">
        <v>2713</v>
      </c>
      <c r="G559" s="27" t="s">
        <v>2713</v>
      </c>
      <c r="H559" s="27" t="s">
        <v>1305</v>
      </c>
      <c r="I559" s="26" t="s">
        <v>2713</v>
      </c>
    </row>
    <row r="560" spans="2:9">
      <c r="B560" s="26" t="s">
        <v>2714</v>
      </c>
      <c r="C560" s="27" t="s">
        <v>2715</v>
      </c>
      <c r="D560" s="27">
        <v>0.74283658812028686</v>
      </c>
      <c r="E560" s="27">
        <v>0.31884023702800363</v>
      </c>
      <c r="F560" s="27" t="s">
        <v>2714</v>
      </c>
      <c r="G560" s="27" t="s">
        <v>2714</v>
      </c>
      <c r="H560" s="27" t="s">
        <v>2716</v>
      </c>
      <c r="I560" s="26" t="s">
        <v>2714</v>
      </c>
    </row>
    <row r="561" spans="2:9">
      <c r="B561" s="26" t="s">
        <v>2717</v>
      </c>
      <c r="C561" s="27" t="s">
        <v>2718</v>
      </c>
      <c r="D561" s="27">
        <v>0.67809706631413358</v>
      </c>
      <c r="E561" s="27">
        <v>-1.3445614608038465</v>
      </c>
      <c r="F561" s="27" t="s">
        <v>2717</v>
      </c>
      <c r="G561" s="27" t="s">
        <v>2719</v>
      </c>
      <c r="H561" s="27" t="s">
        <v>488</v>
      </c>
      <c r="I561" s="26" t="s">
        <v>2717</v>
      </c>
    </row>
    <row r="562" spans="2:9">
      <c r="B562" s="26" t="s">
        <v>2720</v>
      </c>
      <c r="C562" s="27" t="s">
        <v>2721</v>
      </c>
      <c r="D562" s="27">
        <v>0.26767591906053545</v>
      </c>
      <c r="E562" s="27">
        <v>-1.0714960332454695</v>
      </c>
      <c r="F562" s="27" t="s">
        <v>2720</v>
      </c>
      <c r="G562" s="27" t="s">
        <v>2720</v>
      </c>
      <c r="H562" s="27" t="s">
        <v>2722</v>
      </c>
      <c r="I562" s="26" t="s">
        <v>2720</v>
      </c>
    </row>
    <row r="563" spans="2:9">
      <c r="B563" s="26" t="s">
        <v>2723</v>
      </c>
      <c r="C563" s="27" t="s">
        <v>2724</v>
      </c>
      <c r="D563" s="27">
        <v>0.68686032958181253</v>
      </c>
      <c r="E563" s="27">
        <v>0.1565993180693511</v>
      </c>
      <c r="F563" s="27" t="s">
        <v>2723</v>
      </c>
      <c r="G563" s="27" t="s">
        <v>2723</v>
      </c>
      <c r="H563" s="27" t="s">
        <v>1325</v>
      </c>
      <c r="I563" s="26" t="s">
        <v>2723</v>
      </c>
    </row>
    <row r="564" spans="2:9">
      <c r="B564" s="26" t="s">
        <v>2725</v>
      </c>
      <c r="C564" s="27" t="s">
        <v>2726</v>
      </c>
      <c r="D564" s="27">
        <v>0.76020086448079438</v>
      </c>
      <c r="E564" s="27">
        <v>3.9953728875212403E-2</v>
      </c>
      <c r="F564" s="27" t="s">
        <v>2725</v>
      </c>
      <c r="G564" s="27" t="s">
        <v>2727</v>
      </c>
      <c r="H564" s="27" t="s">
        <v>1293</v>
      </c>
      <c r="I564" s="26" t="s">
        <v>2725</v>
      </c>
    </row>
    <row r="565" spans="2:9">
      <c r="B565" s="26" t="s">
        <v>2728</v>
      </c>
      <c r="C565" s="27" t="s">
        <v>2729</v>
      </c>
      <c r="D565" s="27">
        <v>0.82883764972805729</v>
      </c>
      <c r="E565" s="27">
        <v>0.37725814027749655</v>
      </c>
      <c r="F565" s="27" t="s">
        <v>2728</v>
      </c>
      <c r="G565" s="27" t="s">
        <v>2728</v>
      </c>
      <c r="H565" s="27" t="s">
        <v>2115</v>
      </c>
      <c r="I565" s="26" t="s">
        <v>2728</v>
      </c>
    </row>
    <row r="566" spans="2:9">
      <c r="B566" s="26" t="s">
        <v>2730</v>
      </c>
      <c r="C566" s="27" t="s">
        <v>2731</v>
      </c>
      <c r="D566" s="27">
        <v>0.5269096507554939</v>
      </c>
      <c r="E566" s="27">
        <v>1.3645036077003572</v>
      </c>
      <c r="F566" s="27" t="s">
        <v>2730</v>
      </c>
      <c r="G566" s="27" t="s">
        <v>2732</v>
      </c>
      <c r="H566" s="27" t="s">
        <v>1305</v>
      </c>
      <c r="I566" s="26" t="s">
        <v>2730</v>
      </c>
    </row>
    <row r="567" spans="2:9">
      <c r="B567" s="26" t="s">
        <v>2733</v>
      </c>
      <c r="C567" s="27" t="s">
        <v>2734</v>
      </c>
      <c r="D567" s="27">
        <v>0.49857947571098676</v>
      </c>
      <c r="E567" s="27">
        <v>1.3457030219842885</v>
      </c>
      <c r="F567" s="27" t="s">
        <v>2733</v>
      </c>
      <c r="G567" s="27" t="s">
        <v>2735</v>
      </c>
      <c r="H567" s="27" t="s">
        <v>1305</v>
      </c>
      <c r="I567" s="26" t="s">
        <v>2733</v>
      </c>
    </row>
    <row r="568" spans="2:9">
      <c r="B568" s="26" t="s">
        <v>2736</v>
      </c>
      <c r="C568" s="27" t="s">
        <v>2737</v>
      </c>
      <c r="D568" s="27">
        <v>0.69571787816476116</v>
      </c>
      <c r="E568" s="27">
        <v>-1.8268884272201402</v>
      </c>
      <c r="F568" s="27" t="s">
        <v>2736</v>
      </c>
      <c r="G568" s="27" t="s">
        <v>2738</v>
      </c>
      <c r="H568" s="27" t="s">
        <v>488</v>
      </c>
      <c r="I568" s="26" t="s">
        <v>2736</v>
      </c>
    </row>
    <row r="569" spans="2:9">
      <c r="B569" s="26" t="s">
        <v>2739</v>
      </c>
      <c r="C569" s="27" t="s">
        <v>2740</v>
      </c>
      <c r="D569" s="27">
        <v>-9.9426171498367508E-2</v>
      </c>
      <c r="E569" s="27">
        <v>0.93647037279163503</v>
      </c>
      <c r="F569" s="27" t="s">
        <v>2739</v>
      </c>
      <c r="G569" s="27" t="s">
        <v>2739</v>
      </c>
      <c r="H569" s="27" t="s">
        <v>2741</v>
      </c>
      <c r="I569" s="26" t="s">
        <v>2739</v>
      </c>
    </row>
    <row r="570" spans="2:9">
      <c r="B570" s="26" t="s">
        <v>2742</v>
      </c>
      <c r="C570" s="27" t="s">
        <v>2743</v>
      </c>
      <c r="D570" s="27">
        <v>0.74018015149474525</v>
      </c>
      <c r="E570" s="27">
        <v>-1.4487961182385491</v>
      </c>
      <c r="F570" s="27" t="s">
        <v>2742</v>
      </c>
      <c r="G570" s="27" t="s">
        <v>2744</v>
      </c>
      <c r="H570" s="27" t="s">
        <v>488</v>
      </c>
      <c r="I570" s="26" t="s">
        <v>2742</v>
      </c>
    </row>
    <row r="571" spans="2:9">
      <c r="B571" s="26" t="s">
        <v>2745</v>
      </c>
      <c r="C571" s="27" t="s">
        <v>2746</v>
      </c>
      <c r="D571" s="27">
        <v>0.61584641470094004</v>
      </c>
      <c r="E571" s="27">
        <v>0.70120345737810186</v>
      </c>
      <c r="F571" s="27" t="s">
        <v>2745</v>
      </c>
      <c r="G571" s="27" t="s">
        <v>2747</v>
      </c>
      <c r="H571" s="27" t="s">
        <v>1411</v>
      </c>
      <c r="I571" s="26" t="s">
        <v>2745</v>
      </c>
    </row>
    <row r="572" spans="2:9">
      <c r="B572" s="26" t="s">
        <v>2748</v>
      </c>
      <c r="C572" s="27" t="s">
        <v>2749</v>
      </c>
      <c r="D572" s="27">
        <v>0.57415749073391786</v>
      </c>
      <c r="E572" s="27">
        <v>-1.6936326347040944</v>
      </c>
      <c r="F572" s="27" t="s">
        <v>2748</v>
      </c>
      <c r="G572" s="27" t="s">
        <v>2750</v>
      </c>
      <c r="H572" s="27" t="s">
        <v>488</v>
      </c>
      <c r="I572" s="26" t="s">
        <v>2748</v>
      </c>
    </row>
    <row r="573" spans="2:9">
      <c r="B573" s="26" t="s">
        <v>2751</v>
      </c>
      <c r="C573" s="27" t="s">
        <v>2752</v>
      </c>
      <c r="D573" s="27">
        <v>0.42104673373705159</v>
      </c>
      <c r="E573" s="27">
        <v>-1.8243577583954511</v>
      </c>
      <c r="F573" s="27" t="s">
        <v>2751</v>
      </c>
      <c r="G573" s="27" t="s">
        <v>2753</v>
      </c>
      <c r="H573" s="27" t="s">
        <v>1198</v>
      </c>
      <c r="I573" s="26" t="s">
        <v>2751</v>
      </c>
    </row>
    <row r="574" spans="2:9">
      <c r="B574" s="26" t="s">
        <v>2754</v>
      </c>
      <c r="C574" s="27" t="s">
        <v>2755</v>
      </c>
      <c r="D574" s="27">
        <v>0.97641958443256438</v>
      </c>
      <c r="E574" s="27">
        <v>0.46539206102280789</v>
      </c>
      <c r="F574" s="27" t="s">
        <v>2756</v>
      </c>
      <c r="G574" s="27" t="s">
        <v>2756</v>
      </c>
      <c r="H574" s="27" t="s">
        <v>2757</v>
      </c>
      <c r="I574" s="26" t="s">
        <v>2754</v>
      </c>
    </row>
    <row r="575" spans="2:9">
      <c r="B575" s="26" t="s">
        <v>2758</v>
      </c>
      <c r="C575" s="27" t="s">
        <v>2759</v>
      </c>
      <c r="D575" s="27">
        <v>0.16290396598355822</v>
      </c>
      <c r="E575" s="27">
        <v>2.1519910209765984</v>
      </c>
      <c r="F575" s="27" t="s">
        <v>2758</v>
      </c>
      <c r="G575" s="27" t="s">
        <v>2758</v>
      </c>
      <c r="H575" s="27" t="s">
        <v>1653</v>
      </c>
      <c r="I575" s="26" t="s">
        <v>2758</v>
      </c>
    </row>
    <row r="576" spans="2:9">
      <c r="B576" s="26" t="s">
        <v>2760</v>
      </c>
      <c r="C576" s="27" t="s">
        <v>2761</v>
      </c>
      <c r="D576" s="27">
        <v>0.45841770818223287</v>
      </c>
      <c r="E576" s="27">
        <v>0.87531753391629863</v>
      </c>
      <c r="F576" s="27" t="s">
        <v>2760</v>
      </c>
      <c r="G576" s="27" t="s">
        <v>2762</v>
      </c>
      <c r="H576" s="27" t="s">
        <v>1184</v>
      </c>
      <c r="I576" s="26" t="s">
        <v>2760</v>
      </c>
    </row>
    <row r="577" spans="2:9">
      <c r="B577" s="26" t="s">
        <v>2763</v>
      </c>
      <c r="C577" s="27" t="s">
        <v>2764</v>
      </c>
      <c r="D577" s="27">
        <v>0.54665981984662904</v>
      </c>
      <c r="E577" s="27">
        <v>-1.4913768683471957</v>
      </c>
      <c r="F577" s="27" t="s">
        <v>2763</v>
      </c>
      <c r="G577" s="27" t="s">
        <v>2765</v>
      </c>
      <c r="H577" s="27" t="s">
        <v>488</v>
      </c>
      <c r="I577" s="26" t="s">
        <v>2763</v>
      </c>
    </row>
    <row r="578" spans="2:9">
      <c r="B578" s="26" t="s">
        <v>2766</v>
      </c>
      <c r="C578" s="27" t="s">
        <v>2767</v>
      </c>
      <c r="D578" s="27">
        <v>0.9236875966898348</v>
      </c>
      <c r="E578" s="27">
        <v>8.3437560999109331E-2</v>
      </c>
      <c r="F578" s="27" t="s">
        <v>2766</v>
      </c>
      <c r="G578" s="27" t="s">
        <v>2766</v>
      </c>
      <c r="H578" s="27" t="s">
        <v>1436</v>
      </c>
      <c r="I578" s="26" t="s">
        <v>2766</v>
      </c>
    </row>
    <row r="579" spans="2:9">
      <c r="B579" s="26" t="s">
        <v>2768</v>
      </c>
      <c r="C579" s="27" t="s">
        <v>2769</v>
      </c>
      <c r="D579" s="27">
        <v>0.6287129448754134</v>
      </c>
      <c r="E579" s="27">
        <v>-1.7897827369045958</v>
      </c>
      <c r="F579" s="27" t="s">
        <v>2768</v>
      </c>
      <c r="G579" s="27" t="s">
        <v>2770</v>
      </c>
      <c r="H579" s="27" t="s">
        <v>488</v>
      </c>
      <c r="I579" s="26" t="s">
        <v>2768</v>
      </c>
    </row>
    <row r="580" spans="2:9">
      <c r="B580" s="26" t="s">
        <v>2771</v>
      </c>
      <c r="C580" s="27" t="s">
        <v>2772</v>
      </c>
      <c r="D580" s="27">
        <v>-0.21553768308242283</v>
      </c>
      <c r="E580" s="27">
        <v>0.86030243195415446</v>
      </c>
      <c r="F580" s="27" t="s">
        <v>2771</v>
      </c>
      <c r="G580" s="27" t="s">
        <v>2773</v>
      </c>
      <c r="H580" s="27" t="s">
        <v>1421</v>
      </c>
      <c r="I580" s="26" t="s">
        <v>2771</v>
      </c>
    </row>
    <row r="581" spans="2:9">
      <c r="B581" s="26" t="s">
        <v>2774</v>
      </c>
      <c r="C581" s="27" t="s">
        <v>2775</v>
      </c>
      <c r="D581" s="27">
        <v>0.82499797064826075</v>
      </c>
      <c r="E581" s="27">
        <v>8.8837261589715125E-2</v>
      </c>
      <c r="F581" s="27" t="s">
        <v>2774</v>
      </c>
      <c r="G581" s="27" t="s">
        <v>2776</v>
      </c>
      <c r="H581" s="27" t="s">
        <v>1293</v>
      </c>
      <c r="I581" s="26" t="s">
        <v>2774</v>
      </c>
    </row>
    <row r="582" spans="2:9">
      <c r="B582" s="26" t="s">
        <v>2777</v>
      </c>
      <c r="C582" s="27" t="s">
        <v>2778</v>
      </c>
      <c r="D582" s="27">
        <v>0.16798269740606914</v>
      </c>
      <c r="E582" s="27">
        <v>0.73049356883706762</v>
      </c>
      <c r="F582" s="27" t="s">
        <v>2777</v>
      </c>
      <c r="G582" s="27" t="s">
        <v>2779</v>
      </c>
      <c r="H582" s="27" t="s">
        <v>1230</v>
      </c>
      <c r="I582" s="26" t="s">
        <v>2777</v>
      </c>
    </row>
    <row r="583" spans="2:9">
      <c r="B583" s="26" t="s">
        <v>2780</v>
      </c>
      <c r="C583" s="27" t="s">
        <v>2781</v>
      </c>
      <c r="D583" s="27">
        <v>-7.3414656991268298E-2</v>
      </c>
      <c r="E583" s="27">
        <v>0.22095693797324467</v>
      </c>
      <c r="F583" s="27" t="s">
        <v>2780</v>
      </c>
      <c r="G583" s="27" t="s">
        <v>2782</v>
      </c>
      <c r="H583" s="27" t="s">
        <v>2201</v>
      </c>
      <c r="I583" s="26" t="s">
        <v>2780</v>
      </c>
    </row>
    <row r="584" spans="2:9">
      <c r="B584" s="26" t="s">
        <v>2783</v>
      </c>
      <c r="C584" s="27" t="s">
        <v>2784</v>
      </c>
      <c r="D584" s="27">
        <v>0.66137335327378166</v>
      </c>
      <c r="E584" s="27">
        <v>0.70163981632230976</v>
      </c>
      <c r="F584" s="27" t="s">
        <v>2783</v>
      </c>
      <c r="G584" s="27" t="s">
        <v>2785</v>
      </c>
      <c r="H584" s="27" t="s">
        <v>1222</v>
      </c>
      <c r="I584" s="26" t="s">
        <v>2783</v>
      </c>
    </row>
    <row r="585" spans="2:9">
      <c r="B585" s="26" t="s">
        <v>2786</v>
      </c>
      <c r="C585" s="27" t="s">
        <v>2787</v>
      </c>
      <c r="D585" s="27">
        <v>-2.8588842887299046E-2</v>
      </c>
      <c r="E585" s="27">
        <v>1.8089290009349437</v>
      </c>
      <c r="F585" s="27" t="s">
        <v>2786</v>
      </c>
      <c r="G585" s="27" t="s">
        <v>2788</v>
      </c>
      <c r="H585" s="27" t="s">
        <v>1427</v>
      </c>
      <c r="I585" s="26" t="s">
        <v>2786</v>
      </c>
    </row>
    <row r="586" spans="2:9">
      <c r="B586" s="26" t="s">
        <v>2789</v>
      </c>
      <c r="C586" s="27" t="s">
        <v>2790</v>
      </c>
      <c r="D586" s="27">
        <v>0.59123028411311807</v>
      </c>
      <c r="E586" s="27">
        <v>0.18806795874182397</v>
      </c>
      <c r="F586" s="27" t="s">
        <v>2789</v>
      </c>
      <c r="G586" s="27" t="s">
        <v>2791</v>
      </c>
      <c r="H586" s="27" t="s">
        <v>2792</v>
      </c>
      <c r="I586" s="26" t="s">
        <v>2789</v>
      </c>
    </row>
    <row r="587" spans="2:9">
      <c r="B587" s="26" t="s">
        <v>2793</v>
      </c>
      <c r="C587" s="27" t="s">
        <v>2794</v>
      </c>
      <c r="D587" s="27">
        <v>0.42398936029406376</v>
      </c>
      <c r="E587" s="27">
        <v>0.16497620491719375</v>
      </c>
      <c r="F587" s="27" t="s">
        <v>2793</v>
      </c>
      <c r="G587" s="27" t="s">
        <v>2795</v>
      </c>
      <c r="H587" s="27" t="s">
        <v>1145</v>
      </c>
      <c r="I587" s="26" t="s">
        <v>2793</v>
      </c>
    </row>
    <row r="588" spans="2:9">
      <c r="B588" s="26" t="s">
        <v>2796</v>
      </c>
      <c r="C588" s="27" t="s">
        <v>2797</v>
      </c>
      <c r="D588" s="27">
        <v>-4.4976263437588024E-2</v>
      </c>
      <c r="E588" s="27">
        <v>2.4524669646505339</v>
      </c>
      <c r="F588" s="27" t="s">
        <v>2796</v>
      </c>
      <c r="G588" s="27" t="s">
        <v>2798</v>
      </c>
      <c r="H588" s="27" t="s">
        <v>1427</v>
      </c>
      <c r="I588" s="26" t="s">
        <v>2796</v>
      </c>
    </row>
    <row r="589" spans="2:9">
      <c r="B589" s="26" t="s">
        <v>2799</v>
      </c>
      <c r="C589" s="27" t="s">
        <v>2800</v>
      </c>
      <c r="D589" s="27">
        <v>0.11855689932058186</v>
      </c>
      <c r="E589" s="27">
        <v>-0.11297847565373337</v>
      </c>
      <c r="F589" s="27" t="s">
        <v>2799</v>
      </c>
      <c r="G589" s="27" t="s">
        <v>2799</v>
      </c>
      <c r="H589" s="27" t="s">
        <v>1170</v>
      </c>
      <c r="I589" s="26" t="s">
        <v>2799</v>
      </c>
    </row>
    <row r="590" spans="2:9">
      <c r="B590" s="26" t="s">
        <v>2801</v>
      </c>
      <c r="C590" s="27" t="s">
        <v>2802</v>
      </c>
      <c r="D590" s="27">
        <v>0.25725630129559995</v>
      </c>
      <c r="E590" s="27">
        <v>-0.30526157757801725</v>
      </c>
      <c r="F590" s="27" t="s">
        <v>2801</v>
      </c>
      <c r="G590" s="27" t="s">
        <v>2803</v>
      </c>
      <c r="H590" s="27" t="s">
        <v>2167</v>
      </c>
      <c r="I590" s="26" t="s">
        <v>2801</v>
      </c>
    </row>
    <row r="591" spans="2:9">
      <c r="B591" s="26" t="s">
        <v>2804</v>
      </c>
      <c r="C591" s="27" t="s">
        <v>2805</v>
      </c>
      <c r="D591" s="27">
        <v>6.9919288726764894E-2</v>
      </c>
      <c r="E591" s="27">
        <v>0.16963691991713603</v>
      </c>
      <c r="F591" s="27" t="s">
        <v>2804</v>
      </c>
      <c r="G591" s="27" t="s">
        <v>2804</v>
      </c>
      <c r="H591" s="27" t="s">
        <v>1795</v>
      </c>
      <c r="I591" s="26" t="s">
        <v>2804</v>
      </c>
    </row>
    <row r="592" spans="2:9">
      <c r="B592" s="26" t="s">
        <v>2806</v>
      </c>
      <c r="C592" s="27" t="s">
        <v>2807</v>
      </c>
      <c r="D592" s="27">
        <v>0.68007972966478347</v>
      </c>
      <c r="E592" s="27">
        <v>2.1212557451478609</v>
      </c>
      <c r="F592" s="27" t="s">
        <v>2806</v>
      </c>
      <c r="G592" s="27" t="s">
        <v>2808</v>
      </c>
      <c r="H592" s="27" t="s">
        <v>2223</v>
      </c>
      <c r="I592" s="26" t="s">
        <v>2806</v>
      </c>
    </row>
    <row r="593" spans="2:9">
      <c r="B593" s="26" t="s">
        <v>2809</v>
      </c>
      <c r="C593" s="27" t="s">
        <v>2810</v>
      </c>
      <c r="D593" s="27">
        <v>0.82104975968189531</v>
      </c>
      <c r="E593" s="27">
        <v>9.4859709496741773E-2</v>
      </c>
      <c r="F593" s="27" t="s">
        <v>2809</v>
      </c>
      <c r="G593" s="27" t="s">
        <v>2811</v>
      </c>
      <c r="H593" s="27" t="s">
        <v>1293</v>
      </c>
      <c r="I593" s="26" t="s">
        <v>2809</v>
      </c>
    </row>
    <row r="594" spans="2:9">
      <c r="B594" s="26" t="s">
        <v>2812</v>
      </c>
      <c r="C594" s="27" t="s">
        <v>2813</v>
      </c>
      <c r="D594" s="27">
        <v>0.51241995718547273</v>
      </c>
      <c r="E594" s="27">
        <v>-1.7589079114456596</v>
      </c>
      <c r="F594" s="27" t="s">
        <v>2812</v>
      </c>
      <c r="G594" s="27" t="s">
        <v>2814</v>
      </c>
      <c r="H594" s="27" t="s">
        <v>488</v>
      </c>
      <c r="I594" s="26" t="s">
        <v>2812</v>
      </c>
    </row>
    <row r="595" spans="2:9">
      <c r="B595" s="26" t="s">
        <v>2815</v>
      </c>
      <c r="C595" s="27" t="s">
        <v>2816</v>
      </c>
      <c r="D595" s="27">
        <v>1.030524431673405</v>
      </c>
      <c r="E595" s="27">
        <v>-2.7664342163949271</v>
      </c>
      <c r="F595" s="27" t="s">
        <v>2815</v>
      </c>
      <c r="G595" s="27" t="s">
        <v>2815</v>
      </c>
      <c r="H595" s="27" t="s">
        <v>488</v>
      </c>
      <c r="I595" s="26" t="s">
        <v>2815</v>
      </c>
    </row>
    <row r="596" spans="2:9">
      <c r="B596" s="26" t="s">
        <v>2817</v>
      </c>
      <c r="C596" s="27" t="s">
        <v>2818</v>
      </c>
      <c r="D596" s="27">
        <v>0.81754884276262696</v>
      </c>
      <c r="E596" s="27">
        <v>-1.6090819306255435</v>
      </c>
      <c r="F596" s="27" t="s">
        <v>2817</v>
      </c>
      <c r="G596" s="27" t="s">
        <v>2819</v>
      </c>
      <c r="H596" s="27" t="s">
        <v>488</v>
      </c>
      <c r="I596" s="26" t="s">
        <v>2817</v>
      </c>
    </row>
    <row r="597" spans="2:9">
      <c r="B597" s="26" t="s">
        <v>2820</v>
      </c>
      <c r="C597" s="27" t="s">
        <v>2821</v>
      </c>
      <c r="D597" s="27">
        <v>0.64076448117648399</v>
      </c>
      <c r="E597" s="27">
        <v>0.50252391689038312</v>
      </c>
      <c r="F597" s="27" t="s">
        <v>2820</v>
      </c>
      <c r="G597" s="27" t="s">
        <v>2820</v>
      </c>
      <c r="H597" s="27" t="s">
        <v>1222</v>
      </c>
      <c r="I597" s="26" t="s">
        <v>2820</v>
      </c>
    </row>
    <row r="598" spans="2:9">
      <c r="B598" s="26" t="s">
        <v>2822</v>
      </c>
      <c r="C598" s="27" t="s">
        <v>2823</v>
      </c>
      <c r="D598" s="27">
        <v>0.56141133544151456</v>
      </c>
      <c r="E598" s="27">
        <v>-1.9352734909504012</v>
      </c>
      <c r="F598" s="27" t="s">
        <v>2822</v>
      </c>
      <c r="G598" s="27" t="s">
        <v>2824</v>
      </c>
      <c r="H598" s="27" t="s">
        <v>488</v>
      </c>
      <c r="I598" s="26" t="s">
        <v>2822</v>
      </c>
    </row>
    <row r="599" spans="2:9">
      <c r="B599" s="26" t="s">
        <v>2825</v>
      </c>
      <c r="C599" s="27" t="s">
        <v>2826</v>
      </c>
      <c r="D599" s="27">
        <v>0.4620096134122878</v>
      </c>
      <c r="E599" s="27">
        <v>0.86913733571243834</v>
      </c>
      <c r="F599" s="27" t="s">
        <v>2825</v>
      </c>
      <c r="G599" s="27" t="s">
        <v>2827</v>
      </c>
      <c r="H599" s="27" t="s">
        <v>1184</v>
      </c>
      <c r="I599" s="26" t="s">
        <v>2825</v>
      </c>
    </row>
    <row r="600" spans="2:9">
      <c r="B600" s="26" t="s">
        <v>2828</v>
      </c>
      <c r="C600" s="27" t="s">
        <v>2829</v>
      </c>
      <c r="D600" s="27">
        <v>0.45999199633864779</v>
      </c>
      <c r="E600" s="27">
        <v>2.2299722437816767</v>
      </c>
      <c r="F600" s="27" t="s">
        <v>2828</v>
      </c>
      <c r="G600" s="27" t="s">
        <v>2830</v>
      </c>
      <c r="H600" s="27" t="s">
        <v>1368</v>
      </c>
      <c r="I600" s="26" t="s">
        <v>2828</v>
      </c>
    </row>
    <row r="601" spans="2:9">
      <c r="B601" s="26" t="s">
        <v>2831</v>
      </c>
      <c r="C601" s="27" t="s">
        <v>2832</v>
      </c>
      <c r="D601" s="27">
        <v>0.98528198532951872</v>
      </c>
      <c r="E601" s="27">
        <v>-5.2810696636924066E-2</v>
      </c>
      <c r="F601" s="27" t="s">
        <v>2831</v>
      </c>
      <c r="G601" s="27" t="s">
        <v>2831</v>
      </c>
      <c r="H601" s="27" t="s">
        <v>1194</v>
      </c>
      <c r="I601" s="26" t="s">
        <v>2831</v>
      </c>
    </row>
    <row r="602" spans="2:9">
      <c r="B602" s="26" t="s">
        <v>2833</v>
      </c>
      <c r="C602" s="27" t="s">
        <v>2834</v>
      </c>
      <c r="D602" s="27">
        <v>0.84399236791115306</v>
      </c>
      <c r="E602" s="27">
        <v>0.61262106030474373</v>
      </c>
      <c r="F602" s="27" t="s">
        <v>2833</v>
      </c>
      <c r="G602" s="27" t="s">
        <v>2835</v>
      </c>
      <c r="H602" s="27" t="s">
        <v>1160</v>
      </c>
      <c r="I602" s="26" t="s">
        <v>2833</v>
      </c>
    </row>
    <row r="603" spans="2:9">
      <c r="B603" s="26" t="s">
        <v>2836</v>
      </c>
      <c r="C603" s="27" t="s">
        <v>2837</v>
      </c>
      <c r="D603" s="27">
        <v>0.84801533905382831</v>
      </c>
      <c r="E603" s="27">
        <v>-3.630215219130687E-2</v>
      </c>
      <c r="F603" s="27" t="s">
        <v>2836</v>
      </c>
      <c r="G603" s="27" t="s">
        <v>2838</v>
      </c>
      <c r="H603" s="27" t="s">
        <v>1293</v>
      </c>
      <c r="I603" s="26" t="s">
        <v>2836</v>
      </c>
    </row>
    <row r="604" spans="2:9">
      <c r="B604" s="26" t="s">
        <v>2839</v>
      </c>
      <c r="C604" s="27" t="s">
        <v>2840</v>
      </c>
      <c r="D604" s="27">
        <v>0.65948310811051825</v>
      </c>
      <c r="E604" s="27">
        <v>0.51838547131766088</v>
      </c>
      <c r="F604" s="27" t="s">
        <v>2839</v>
      </c>
      <c r="G604" s="27" t="s">
        <v>2841</v>
      </c>
      <c r="H604" s="27" t="s">
        <v>1222</v>
      </c>
      <c r="I604" s="26" t="s">
        <v>2839</v>
      </c>
    </row>
    <row r="605" spans="2:9">
      <c r="B605" s="26" t="s">
        <v>2842</v>
      </c>
      <c r="C605" s="27" t="s">
        <v>2843</v>
      </c>
      <c r="D605" s="27">
        <v>-0.10769449773490684</v>
      </c>
      <c r="E605" s="27">
        <v>0.62400061448459876</v>
      </c>
      <c r="F605" s="27" t="s">
        <v>2842</v>
      </c>
      <c r="G605" s="27" t="s">
        <v>2842</v>
      </c>
      <c r="H605" s="27" t="s">
        <v>1522</v>
      </c>
      <c r="I605" s="26" t="s">
        <v>2842</v>
      </c>
    </row>
    <row r="606" spans="2:9">
      <c r="B606" s="26" t="s">
        <v>2844</v>
      </c>
      <c r="C606" s="27" t="s">
        <v>2845</v>
      </c>
      <c r="D606" s="27">
        <v>0.33429862215466949</v>
      </c>
      <c r="E606" s="27">
        <v>0.53110542776285652</v>
      </c>
      <c r="F606" s="27" t="s">
        <v>2844</v>
      </c>
      <c r="G606" s="27" t="s">
        <v>2844</v>
      </c>
      <c r="H606" s="27" t="s">
        <v>2846</v>
      </c>
      <c r="I606" s="26" t="s">
        <v>2844</v>
      </c>
    </row>
    <row r="607" spans="2:9">
      <c r="B607" s="26" t="s">
        <v>2847</v>
      </c>
      <c r="C607" s="27" t="s">
        <v>2848</v>
      </c>
      <c r="D607" s="27">
        <v>0.44088956160101206</v>
      </c>
      <c r="E607" s="27">
        <v>-0.89997902879087599</v>
      </c>
      <c r="F607" s="27" t="s">
        <v>2847</v>
      </c>
      <c r="G607" s="27" t="s">
        <v>2849</v>
      </c>
      <c r="H607" s="27" t="s">
        <v>2850</v>
      </c>
      <c r="I607" s="26" t="s">
        <v>2847</v>
      </c>
    </row>
    <row r="608" spans="2:9">
      <c r="B608" s="26" t="s">
        <v>2851</v>
      </c>
      <c r="C608" s="27" t="s">
        <v>2852</v>
      </c>
      <c r="D608" s="27">
        <v>0.83904261670913183</v>
      </c>
      <c r="E608" s="27">
        <v>0.65868202925432218</v>
      </c>
      <c r="F608" s="27" t="s">
        <v>2851</v>
      </c>
      <c r="G608" s="27" t="s">
        <v>2851</v>
      </c>
      <c r="H608" s="27" t="s">
        <v>1160</v>
      </c>
      <c r="I608" s="26" t="s">
        <v>2851</v>
      </c>
    </row>
    <row r="609" spans="2:9">
      <c r="B609" s="26" t="s">
        <v>2853</v>
      </c>
      <c r="C609" s="27" t="s">
        <v>2854</v>
      </c>
      <c r="D609" s="27">
        <v>0.86158700770676644</v>
      </c>
      <c r="E609" s="27">
        <v>2.6931476597814247E-3</v>
      </c>
      <c r="F609" s="27" t="s">
        <v>2853</v>
      </c>
      <c r="G609" s="27" t="s">
        <v>2855</v>
      </c>
      <c r="H609" s="27" t="s">
        <v>1293</v>
      </c>
      <c r="I609" s="26" t="s">
        <v>2853</v>
      </c>
    </row>
    <row r="610" spans="2:9">
      <c r="B610" s="26" t="s">
        <v>2856</v>
      </c>
      <c r="C610" s="27" t="s">
        <v>2857</v>
      </c>
      <c r="D610" s="27">
        <v>0.27134633760915289</v>
      </c>
      <c r="E610" s="27">
        <v>-1.069886818156788</v>
      </c>
      <c r="F610" s="27" t="s">
        <v>2856</v>
      </c>
      <c r="G610" s="27" t="s">
        <v>2722</v>
      </c>
      <c r="H610" s="27" t="s">
        <v>2722</v>
      </c>
      <c r="I610" s="26" t="s">
        <v>2856</v>
      </c>
    </row>
    <row r="611" spans="2:9">
      <c r="B611" s="26" t="s">
        <v>2858</v>
      </c>
      <c r="C611" s="27" t="s">
        <v>2859</v>
      </c>
      <c r="D611" s="27">
        <v>0.68293863304657809</v>
      </c>
      <c r="E611" s="27">
        <v>-1.317130233000388</v>
      </c>
      <c r="F611" s="27" t="s">
        <v>2858</v>
      </c>
      <c r="G611" s="27" t="s">
        <v>2860</v>
      </c>
      <c r="H611" s="27" t="s">
        <v>488</v>
      </c>
      <c r="I611" s="26" t="s">
        <v>2858</v>
      </c>
    </row>
    <row r="612" spans="2:9">
      <c r="B612" s="26" t="s">
        <v>2861</v>
      </c>
      <c r="C612" s="27" t="s">
        <v>2862</v>
      </c>
      <c r="D612" s="27">
        <v>0.73142907079977793</v>
      </c>
      <c r="E612" s="27">
        <v>-1.5402285637785247</v>
      </c>
      <c r="F612" s="27" t="s">
        <v>2861</v>
      </c>
      <c r="G612" s="27" t="s">
        <v>2863</v>
      </c>
      <c r="H612" s="27" t="s">
        <v>488</v>
      </c>
      <c r="I612" s="26" t="s">
        <v>2861</v>
      </c>
    </row>
    <row r="613" spans="2:9">
      <c r="B613" s="26" t="s">
        <v>2864</v>
      </c>
      <c r="C613" s="27" t="s">
        <v>2865</v>
      </c>
      <c r="D613" s="27">
        <v>-0.15268436826118947</v>
      </c>
      <c r="E613" s="27">
        <v>2.0100433364485695</v>
      </c>
      <c r="F613" s="27" t="s">
        <v>2864</v>
      </c>
      <c r="G613" s="27" t="s">
        <v>2866</v>
      </c>
      <c r="H613" s="27" t="s">
        <v>1427</v>
      </c>
      <c r="I613" s="26" t="s">
        <v>2864</v>
      </c>
    </row>
    <row r="614" spans="2:9">
      <c r="B614" s="26" t="s">
        <v>2867</v>
      </c>
      <c r="C614" s="27" t="s">
        <v>2868</v>
      </c>
      <c r="D614" s="27">
        <v>0.53811466801428609</v>
      </c>
      <c r="E614" s="27">
        <v>-1.6290885288417061</v>
      </c>
      <c r="F614" s="27" t="s">
        <v>2867</v>
      </c>
      <c r="G614" s="27" t="s">
        <v>2869</v>
      </c>
      <c r="H614" s="27" t="s">
        <v>488</v>
      </c>
      <c r="I614" s="26" t="s">
        <v>2867</v>
      </c>
    </row>
    <row r="615" spans="2:9">
      <c r="B615" s="26" t="s">
        <v>2870</v>
      </c>
      <c r="C615" s="27" t="s">
        <v>2871</v>
      </c>
      <c r="D615" s="27">
        <v>0.64841600930518195</v>
      </c>
      <c r="E615" s="27">
        <v>-1.8806620438492101</v>
      </c>
      <c r="F615" s="27" t="s">
        <v>2870</v>
      </c>
      <c r="G615" s="27" t="s">
        <v>2753</v>
      </c>
      <c r="H615" s="27" t="s">
        <v>488</v>
      </c>
      <c r="I615" s="26" t="s">
        <v>2870</v>
      </c>
    </row>
    <row r="616" spans="2:9">
      <c r="B616" s="26" t="s">
        <v>2872</v>
      </c>
      <c r="C616" s="27" t="s">
        <v>2873</v>
      </c>
      <c r="D616" s="27">
        <v>0.89243573419289002</v>
      </c>
      <c r="E616" s="27">
        <v>0.24028297698311524</v>
      </c>
      <c r="F616" s="27" t="s">
        <v>2872</v>
      </c>
      <c r="G616" s="27" t="s">
        <v>2872</v>
      </c>
      <c r="H616" s="27" t="s">
        <v>1149</v>
      </c>
      <c r="I616" s="26" t="s">
        <v>2872</v>
      </c>
    </row>
    <row r="617" spans="2:9">
      <c r="B617" s="26" t="s">
        <v>2874</v>
      </c>
      <c r="C617" s="27" t="s">
        <v>2875</v>
      </c>
      <c r="D617" s="27">
        <v>0.51267651946675996</v>
      </c>
      <c r="E617" s="27">
        <v>-1.7615084882467131</v>
      </c>
      <c r="F617" s="27" t="s">
        <v>2874</v>
      </c>
      <c r="G617" s="27" t="s">
        <v>2814</v>
      </c>
      <c r="H617" s="27" t="s">
        <v>488</v>
      </c>
      <c r="I617" s="26" t="s">
        <v>2874</v>
      </c>
    </row>
    <row r="618" spans="2:9">
      <c r="B618" s="26" t="s">
        <v>2876</v>
      </c>
      <c r="C618" s="27" t="s">
        <v>2877</v>
      </c>
      <c r="D618" s="27">
        <v>0.72490505844759112</v>
      </c>
      <c r="E618" s="27">
        <v>-1.6347295035039904</v>
      </c>
      <c r="F618" s="27" t="s">
        <v>2876</v>
      </c>
      <c r="G618" s="27" t="s">
        <v>2878</v>
      </c>
      <c r="H618" s="27" t="s">
        <v>488</v>
      </c>
      <c r="I618" s="26" t="s">
        <v>2876</v>
      </c>
    </row>
    <row r="619" spans="2:9">
      <c r="B619" s="26" t="s">
        <v>2879</v>
      </c>
      <c r="C619" s="27" t="s">
        <v>2880</v>
      </c>
      <c r="D619" s="27">
        <v>0.8991639443711581</v>
      </c>
      <c r="E619" s="27">
        <v>0.13285864861847985</v>
      </c>
      <c r="F619" s="27" t="s">
        <v>2879</v>
      </c>
      <c r="G619" s="27" t="s">
        <v>2879</v>
      </c>
      <c r="H619" s="27" t="s">
        <v>1149</v>
      </c>
      <c r="I619" s="26" t="s">
        <v>2879</v>
      </c>
    </row>
    <row r="620" spans="2:9">
      <c r="B620" s="26" t="s">
        <v>2881</v>
      </c>
      <c r="C620" s="27" t="s">
        <v>2882</v>
      </c>
      <c r="D620" s="27">
        <v>0.73674533949602927</v>
      </c>
      <c r="E620" s="27">
        <v>-1.4547912933980667</v>
      </c>
      <c r="F620" s="27" t="s">
        <v>2881</v>
      </c>
      <c r="G620" s="27" t="s">
        <v>2744</v>
      </c>
      <c r="H620" s="27" t="s">
        <v>488</v>
      </c>
      <c r="I620" s="26" t="s">
        <v>2881</v>
      </c>
    </row>
    <row r="621" spans="2:9">
      <c r="B621" s="26" t="s">
        <v>2883</v>
      </c>
      <c r="C621" s="27" t="s">
        <v>2884</v>
      </c>
      <c r="D621" s="27">
        <v>0.93237755790579047</v>
      </c>
      <c r="E621" s="27">
        <v>-0.1094333671567821</v>
      </c>
      <c r="F621" s="27" t="s">
        <v>2883</v>
      </c>
      <c r="G621" s="27" t="s">
        <v>2883</v>
      </c>
      <c r="H621" s="27" t="s">
        <v>2885</v>
      </c>
      <c r="I621" s="26" t="s">
        <v>2883</v>
      </c>
    </row>
    <row r="622" spans="2:9">
      <c r="B622" s="26" t="s">
        <v>2886</v>
      </c>
      <c r="C622" s="27" t="s">
        <v>2887</v>
      </c>
      <c r="D622" s="27">
        <v>-0.80159657441179899</v>
      </c>
      <c r="E622" s="27">
        <v>2.9705154462210426</v>
      </c>
      <c r="F622" s="27" t="s">
        <v>2886</v>
      </c>
      <c r="G622" s="27" t="s">
        <v>2886</v>
      </c>
      <c r="H622" s="27" t="s">
        <v>1372</v>
      </c>
      <c r="I622" s="26" t="s">
        <v>2886</v>
      </c>
    </row>
    <row r="623" spans="2:9">
      <c r="B623" s="26" t="s">
        <v>2888</v>
      </c>
      <c r="C623" s="27" t="s">
        <v>2889</v>
      </c>
      <c r="D623" s="27">
        <v>0.54923765991379458</v>
      </c>
      <c r="E623" s="27">
        <v>-1.9129506083773826</v>
      </c>
      <c r="F623" s="27" t="s">
        <v>2888</v>
      </c>
      <c r="G623" s="27" t="s">
        <v>2890</v>
      </c>
      <c r="H623" s="27" t="s">
        <v>488</v>
      </c>
      <c r="I623" s="26" t="s">
        <v>2888</v>
      </c>
    </row>
    <row r="624" spans="2:9">
      <c r="B624" s="26" t="s">
        <v>2891</v>
      </c>
      <c r="C624" s="27" t="s">
        <v>2892</v>
      </c>
      <c r="D624" s="27">
        <v>-0.58655277455346844</v>
      </c>
      <c r="E624" s="27">
        <v>0.38727109334353421</v>
      </c>
      <c r="F624" s="27" t="s">
        <v>2891</v>
      </c>
      <c r="G624" s="27" t="s">
        <v>2891</v>
      </c>
      <c r="H624" s="27" t="s">
        <v>1320</v>
      </c>
      <c r="I624" s="26" t="s">
        <v>2891</v>
      </c>
    </row>
    <row r="625" spans="2:9">
      <c r="B625" s="26" t="s">
        <v>2893</v>
      </c>
      <c r="C625" s="27" t="s">
        <v>2894</v>
      </c>
      <c r="D625" s="27">
        <v>2.8085663790169399E-2</v>
      </c>
      <c r="E625" s="27">
        <v>1.7703572385614597</v>
      </c>
      <c r="F625" s="27" t="s">
        <v>2893</v>
      </c>
      <c r="G625" s="27" t="s">
        <v>2895</v>
      </c>
      <c r="H625" s="27" t="s">
        <v>1427</v>
      </c>
      <c r="I625" s="26" t="s">
        <v>2893</v>
      </c>
    </row>
    <row r="626" spans="2:9">
      <c r="B626" s="26" t="s">
        <v>2896</v>
      </c>
      <c r="C626" s="27" t="s">
        <v>2897</v>
      </c>
      <c r="D626" s="27">
        <v>-0.51686956170375686</v>
      </c>
      <c r="E626" s="27">
        <v>0.54314161508347214</v>
      </c>
      <c r="F626" s="27" t="s">
        <v>2896</v>
      </c>
      <c r="G626" s="27" t="s">
        <v>2898</v>
      </c>
      <c r="H626" s="27" t="s">
        <v>1320</v>
      </c>
      <c r="I626" s="26" t="s">
        <v>2896</v>
      </c>
    </row>
    <row r="627" spans="2:9">
      <c r="B627" s="26" t="s">
        <v>2899</v>
      </c>
      <c r="C627" s="27" t="s">
        <v>2900</v>
      </c>
      <c r="D627" s="27">
        <v>0.89517066747434615</v>
      </c>
      <c r="E627" s="27">
        <v>0.11810258900574953</v>
      </c>
      <c r="F627" s="27" t="s">
        <v>2899</v>
      </c>
      <c r="G627" s="27" t="s">
        <v>2901</v>
      </c>
      <c r="H627" s="27" t="s">
        <v>1149</v>
      </c>
      <c r="I627" s="26" t="s">
        <v>2899</v>
      </c>
    </row>
    <row r="628" spans="2:9">
      <c r="B628" s="26" t="s">
        <v>2902</v>
      </c>
      <c r="C628" s="27" t="s">
        <v>2903</v>
      </c>
      <c r="D628" s="27">
        <v>0.9407342245111886</v>
      </c>
      <c r="E628" s="27">
        <v>-2.9067412602351284</v>
      </c>
      <c r="F628" s="27" t="s">
        <v>2902</v>
      </c>
      <c r="G628" s="27" t="s">
        <v>2902</v>
      </c>
      <c r="H628" s="27" t="s">
        <v>488</v>
      </c>
      <c r="I628" s="26" t="s">
        <v>2902</v>
      </c>
    </row>
    <row r="629" spans="2:9">
      <c r="B629" s="26" t="s">
        <v>2904</v>
      </c>
      <c r="C629" s="27" t="s">
        <v>2905</v>
      </c>
      <c r="D629" s="27">
        <v>0.44074450513472285</v>
      </c>
      <c r="E629" s="27">
        <v>0.96629105017521078</v>
      </c>
      <c r="F629" s="27" t="s">
        <v>2904</v>
      </c>
      <c r="G629" s="27" t="s">
        <v>2906</v>
      </c>
      <c r="H629" s="27" t="s">
        <v>1595</v>
      </c>
      <c r="I629" s="26" t="s">
        <v>2904</v>
      </c>
    </row>
    <row r="630" spans="2:9">
      <c r="B630" s="26" t="s">
        <v>2907</v>
      </c>
      <c r="C630" s="27" t="s">
        <v>2908</v>
      </c>
      <c r="D630" s="27">
        <v>0.56584969313489319</v>
      </c>
      <c r="E630" s="27">
        <v>-1.7427915257912987</v>
      </c>
      <c r="F630" s="27" t="s">
        <v>2907</v>
      </c>
      <c r="G630" s="27" t="s">
        <v>1166</v>
      </c>
      <c r="H630" s="27" t="s">
        <v>488</v>
      </c>
      <c r="I630" s="26" t="s">
        <v>2907</v>
      </c>
    </row>
    <row r="631" spans="2:9">
      <c r="B631" s="26" t="s">
        <v>2909</v>
      </c>
      <c r="C631" s="27" t="s">
        <v>2910</v>
      </c>
      <c r="D631" s="27">
        <v>0.67270750055685802</v>
      </c>
      <c r="E631" s="27">
        <v>1.2012228044212181</v>
      </c>
      <c r="F631" s="27" t="s">
        <v>2909</v>
      </c>
      <c r="G631" s="27" t="s">
        <v>2909</v>
      </c>
      <c r="H631" s="27" t="s">
        <v>1160</v>
      </c>
      <c r="I631" s="26" t="s">
        <v>2909</v>
      </c>
    </row>
    <row r="632" spans="2:9">
      <c r="B632" s="26" t="s">
        <v>2911</v>
      </c>
      <c r="C632" s="27" t="s">
        <v>2912</v>
      </c>
      <c r="D632" s="27">
        <v>-0.22348417294581446</v>
      </c>
      <c r="E632" s="27">
        <v>0.79030430533667073</v>
      </c>
      <c r="F632" s="27" t="s">
        <v>2911</v>
      </c>
      <c r="G632" s="27" t="s">
        <v>2913</v>
      </c>
      <c r="H632" s="27" t="s">
        <v>2914</v>
      </c>
      <c r="I632" s="26" t="s">
        <v>2911</v>
      </c>
    </row>
    <row r="633" spans="2:9">
      <c r="B633" s="26" t="s">
        <v>2915</v>
      </c>
      <c r="C633" s="27" t="s">
        <v>2916</v>
      </c>
      <c r="D633" s="27">
        <v>0.83266749730562806</v>
      </c>
      <c r="E633" s="27">
        <v>-1.1821696800174926</v>
      </c>
      <c r="F633" s="27" t="s">
        <v>2915</v>
      </c>
      <c r="G633" s="27" t="s">
        <v>2917</v>
      </c>
      <c r="H633" s="27" t="s">
        <v>1160</v>
      </c>
      <c r="I633" s="26" t="s">
        <v>2915</v>
      </c>
    </row>
    <row r="634" spans="2:9">
      <c r="B634" s="26" t="s">
        <v>2918</v>
      </c>
      <c r="C634" s="27" t="s">
        <v>2919</v>
      </c>
      <c r="D634" s="27">
        <v>0.3073769264318667</v>
      </c>
      <c r="E634" s="27">
        <v>0.77526130676130345</v>
      </c>
      <c r="F634" s="27" t="s">
        <v>2918</v>
      </c>
      <c r="G634" s="27" t="s">
        <v>2918</v>
      </c>
      <c r="H634" s="27" t="s">
        <v>1184</v>
      </c>
      <c r="I634" s="26" t="s">
        <v>2918</v>
      </c>
    </row>
    <row r="635" spans="2:9">
      <c r="B635" s="26" t="s">
        <v>2920</v>
      </c>
      <c r="C635" s="27" t="s">
        <v>2921</v>
      </c>
      <c r="D635" s="27">
        <v>0.75671365477041774</v>
      </c>
      <c r="E635" s="27">
        <v>-3.1252039347486646E-2</v>
      </c>
      <c r="F635" s="27" t="s">
        <v>2920</v>
      </c>
      <c r="G635" s="27" t="s">
        <v>2920</v>
      </c>
      <c r="H635" s="27" t="s">
        <v>1299</v>
      </c>
      <c r="I635" s="26" t="s">
        <v>2920</v>
      </c>
    </row>
    <row r="636" spans="2:9">
      <c r="B636" s="26" t="s">
        <v>2922</v>
      </c>
      <c r="C636" s="27" t="s">
        <v>2923</v>
      </c>
      <c r="D636" s="27">
        <v>0.74630802414058039</v>
      </c>
      <c r="E636" s="27">
        <v>0.17871124342871914</v>
      </c>
      <c r="F636" s="27" t="s">
        <v>2922</v>
      </c>
      <c r="G636" s="27" t="s">
        <v>2922</v>
      </c>
      <c r="H636" s="27" t="s">
        <v>1325</v>
      </c>
      <c r="I636" s="26" t="s">
        <v>2922</v>
      </c>
    </row>
    <row r="637" spans="2:9">
      <c r="B637" s="26" t="s">
        <v>2924</v>
      </c>
      <c r="C637" s="27" t="s">
        <v>2925</v>
      </c>
      <c r="D637" s="27">
        <v>7.3977524127490243E-4</v>
      </c>
      <c r="E637" s="27">
        <v>0.56624590492556481</v>
      </c>
      <c r="F637" s="27" t="s">
        <v>2924</v>
      </c>
      <c r="G637" s="27" t="s">
        <v>2926</v>
      </c>
      <c r="H637" s="27" t="s">
        <v>2927</v>
      </c>
      <c r="I637" s="26" t="s">
        <v>2924</v>
      </c>
    </row>
    <row r="638" spans="2:9">
      <c r="B638" s="26" t="s">
        <v>2928</v>
      </c>
      <c r="C638" s="27" t="s">
        <v>2929</v>
      </c>
      <c r="D638" s="27">
        <v>0.22956664978323058</v>
      </c>
      <c r="E638" s="27">
        <v>0.52766016283973005</v>
      </c>
      <c r="F638" s="27" t="s">
        <v>2928</v>
      </c>
      <c r="G638" s="27" t="s">
        <v>2928</v>
      </c>
      <c r="H638" s="27" t="s">
        <v>2846</v>
      </c>
      <c r="I638" s="26" t="s">
        <v>2928</v>
      </c>
    </row>
    <row r="639" spans="2:9">
      <c r="B639" s="26" t="s">
        <v>2930</v>
      </c>
      <c r="C639" s="27" t="s">
        <v>2931</v>
      </c>
      <c r="D639" s="27">
        <v>0.96910980645195599</v>
      </c>
      <c r="E639" s="27">
        <v>0.14928499293251465</v>
      </c>
      <c r="F639" s="27" t="s">
        <v>2930</v>
      </c>
      <c r="G639" s="27" t="s">
        <v>2930</v>
      </c>
      <c r="H639" s="27" t="s">
        <v>1152</v>
      </c>
      <c r="I639" s="26" t="s">
        <v>2930</v>
      </c>
    </row>
    <row r="640" spans="2:9">
      <c r="B640" s="26" t="s">
        <v>2932</v>
      </c>
      <c r="C640" s="27" t="s">
        <v>2933</v>
      </c>
      <c r="D640" s="27">
        <v>0.55334442076175705</v>
      </c>
      <c r="E640" s="27">
        <v>0.16152358301148823</v>
      </c>
      <c r="F640" s="27" t="s">
        <v>2932</v>
      </c>
      <c r="G640" s="27" t="s">
        <v>2932</v>
      </c>
      <c r="H640" s="27" t="s">
        <v>2792</v>
      </c>
      <c r="I640" s="26" t="s">
        <v>2932</v>
      </c>
    </row>
    <row r="641" spans="2:9">
      <c r="B641" s="26" t="s">
        <v>2934</v>
      </c>
      <c r="C641" s="27" t="s">
        <v>2935</v>
      </c>
      <c r="D641" s="27">
        <v>0.79483341024451426</v>
      </c>
      <c r="E641" s="27">
        <v>7.4986152437796744E-2</v>
      </c>
      <c r="F641" s="27" t="s">
        <v>2934</v>
      </c>
      <c r="G641" s="27" t="s">
        <v>2936</v>
      </c>
      <c r="H641" s="27" t="s">
        <v>1293</v>
      </c>
      <c r="I641" s="26" t="s">
        <v>2934</v>
      </c>
    </row>
    <row r="642" spans="2:9">
      <c r="B642" s="26" t="s">
        <v>2937</v>
      </c>
      <c r="C642" s="27" t="s">
        <v>2938</v>
      </c>
      <c r="D642" s="27">
        <v>0.63286608304676606</v>
      </c>
      <c r="E642" s="27">
        <v>-1.3294948614330584</v>
      </c>
      <c r="F642" s="27" t="s">
        <v>2937</v>
      </c>
      <c r="G642" s="27" t="s">
        <v>2939</v>
      </c>
      <c r="H642" s="27" t="s">
        <v>488</v>
      </c>
      <c r="I642" s="26" t="s">
        <v>2937</v>
      </c>
    </row>
    <row r="643" spans="2:9">
      <c r="B643" s="26" t="s">
        <v>2940</v>
      </c>
      <c r="C643" s="27" t="s">
        <v>2941</v>
      </c>
      <c r="D643" s="27">
        <v>1.0690316105517357</v>
      </c>
      <c r="E643" s="27">
        <v>-2.6146255118449253</v>
      </c>
      <c r="F643" s="27" t="s">
        <v>2940</v>
      </c>
      <c r="G643" s="27" t="s">
        <v>1442</v>
      </c>
      <c r="H643" s="27" t="s">
        <v>488</v>
      </c>
      <c r="I643" s="26" t="s">
        <v>2940</v>
      </c>
    </row>
    <row r="644" spans="2:9">
      <c r="B644" s="26" t="s">
        <v>2942</v>
      </c>
      <c r="C644" s="27" t="s">
        <v>2943</v>
      </c>
      <c r="D644" s="27">
        <v>0.9765117298066962</v>
      </c>
      <c r="E644" s="27">
        <v>-5.8861228024827211E-2</v>
      </c>
      <c r="F644" s="27" t="s">
        <v>2942</v>
      </c>
      <c r="G644" s="27" t="s">
        <v>2942</v>
      </c>
      <c r="H644" s="27" t="s">
        <v>1194</v>
      </c>
      <c r="I644" s="26" t="s">
        <v>2942</v>
      </c>
    </row>
    <row r="645" spans="2:9">
      <c r="B645" s="26" t="s">
        <v>2944</v>
      </c>
      <c r="C645" s="27" t="s">
        <v>2945</v>
      </c>
      <c r="D645" s="27">
        <v>7.0591235478784939E-3</v>
      </c>
      <c r="E645" s="27">
        <v>0.61503481635873791</v>
      </c>
      <c r="F645" s="27" t="s">
        <v>2944</v>
      </c>
      <c r="G645" s="27" t="s">
        <v>2946</v>
      </c>
      <c r="H645" s="27" t="s">
        <v>2947</v>
      </c>
      <c r="I645" s="26" t="s">
        <v>2944</v>
      </c>
    </row>
    <row r="646" spans="2:9">
      <c r="B646" s="26" t="s">
        <v>2948</v>
      </c>
      <c r="C646" s="27" t="s">
        <v>2949</v>
      </c>
      <c r="D646" s="27">
        <v>0.81510193035278189</v>
      </c>
      <c r="E646" s="27">
        <v>-2.4061633401137664E-2</v>
      </c>
      <c r="F646" s="27" t="s">
        <v>2948</v>
      </c>
      <c r="G646" s="27" t="s">
        <v>2950</v>
      </c>
      <c r="H646" s="27" t="s">
        <v>1293</v>
      </c>
      <c r="I646" s="26" t="s">
        <v>2948</v>
      </c>
    </row>
    <row r="647" spans="2:9">
      <c r="B647" s="26" t="s">
        <v>2951</v>
      </c>
      <c r="C647" s="27" t="s">
        <v>2952</v>
      </c>
      <c r="D647" s="27">
        <v>0.60921413927237633</v>
      </c>
      <c r="E647" s="27">
        <v>-2.0574639877810084</v>
      </c>
      <c r="F647" s="27" t="s">
        <v>2951</v>
      </c>
      <c r="G647" s="27" t="s">
        <v>2951</v>
      </c>
      <c r="H647" s="27" t="s">
        <v>488</v>
      </c>
      <c r="I647" s="26" t="s">
        <v>2951</v>
      </c>
    </row>
    <row r="648" spans="2:9">
      <c r="B648" s="26" t="s">
        <v>2953</v>
      </c>
      <c r="C648" s="27" t="s">
        <v>2954</v>
      </c>
      <c r="D648" s="27">
        <v>0.51674486421712307</v>
      </c>
      <c r="E648" s="27">
        <v>-1.6608343411416313</v>
      </c>
      <c r="F648" s="27" t="s">
        <v>2953</v>
      </c>
      <c r="G648" s="27" t="s">
        <v>2955</v>
      </c>
      <c r="H648" s="27" t="s">
        <v>488</v>
      </c>
      <c r="I648" s="26" t="s">
        <v>2953</v>
      </c>
    </row>
    <row r="649" spans="2:9">
      <c r="B649" s="26" t="s">
        <v>2956</v>
      </c>
      <c r="C649" s="27" t="s">
        <v>2957</v>
      </c>
      <c r="D649" s="27">
        <v>0.66532122327286192</v>
      </c>
      <c r="E649" s="27">
        <v>0.35780121851142943</v>
      </c>
      <c r="F649" s="27" t="s">
        <v>2956</v>
      </c>
      <c r="G649" s="27" t="s">
        <v>2958</v>
      </c>
      <c r="H649" s="27" t="s">
        <v>1302</v>
      </c>
      <c r="I649" s="26" t="s">
        <v>2956</v>
      </c>
    </row>
    <row r="650" spans="2:9">
      <c r="B650" s="26" t="s">
        <v>2959</v>
      </c>
      <c r="C650" s="27" t="s">
        <v>2960</v>
      </c>
      <c r="D650" s="27">
        <v>0.78234904368643954</v>
      </c>
      <c r="E650" s="27">
        <v>9.0514697294751326E-3</v>
      </c>
      <c r="F650" s="27" t="s">
        <v>2959</v>
      </c>
      <c r="G650" s="27" t="s">
        <v>2961</v>
      </c>
      <c r="H650" s="27" t="s">
        <v>1293</v>
      </c>
      <c r="I650" s="26" t="s">
        <v>2959</v>
      </c>
    </row>
    <row r="651" spans="2:9">
      <c r="B651" s="26" t="s">
        <v>2962</v>
      </c>
      <c r="C651" s="27" t="s">
        <v>2963</v>
      </c>
      <c r="D651" s="27">
        <v>0.50090949532237261</v>
      </c>
      <c r="E651" s="27">
        <v>-1.75369713613028</v>
      </c>
      <c r="F651" s="27" t="s">
        <v>2962</v>
      </c>
      <c r="G651" s="27" t="s">
        <v>2964</v>
      </c>
      <c r="H651" s="27" t="s">
        <v>488</v>
      </c>
      <c r="I651" s="26" t="s">
        <v>2962</v>
      </c>
    </row>
    <row r="652" spans="2:9">
      <c r="B652" s="26" t="s">
        <v>2965</v>
      </c>
      <c r="C652" s="27" t="s">
        <v>2966</v>
      </c>
      <c r="D652" s="27">
        <v>1.1394085718342848</v>
      </c>
      <c r="E652" s="27">
        <v>-0.25135184013229772</v>
      </c>
      <c r="F652" s="27" t="s">
        <v>2965</v>
      </c>
      <c r="G652" s="27" t="s">
        <v>2965</v>
      </c>
      <c r="H652" s="27" t="s">
        <v>1276</v>
      </c>
      <c r="I652" s="26" t="s">
        <v>2965</v>
      </c>
    </row>
    <row r="653" spans="2:9">
      <c r="B653" s="26" t="s">
        <v>2967</v>
      </c>
      <c r="C653" s="27" t="s">
        <v>2968</v>
      </c>
      <c r="D653" s="27">
        <v>-0.73204692412162553</v>
      </c>
      <c r="E653" s="27">
        <v>-1.2484742063780065</v>
      </c>
      <c r="F653" s="27" t="s">
        <v>2967</v>
      </c>
      <c r="G653" s="27" t="s">
        <v>2967</v>
      </c>
      <c r="H653" s="27" t="s">
        <v>1264</v>
      </c>
      <c r="I653" s="26" t="s">
        <v>2967</v>
      </c>
    </row>
    <row r="654" spans="2:9">
      <c r="B654" s="26" t="s">
        <v>2969</v>
      </c>
      <c r="C654" s="27" t="s">
        <v>2970</v>
      </c>
      <c r="D654" s="27">
        <v>1.0235727823253202</v>
      </c>
      <c r="E654" s="27">
        <v>-2.8285330074444119</v>
      </c>
      <c r="F654" s="27" t="s">
        <v>2969</v>
      </c>
      <c r="G654" s="27" t="s">
        <v>2971</v>
      </c>
      <c r="H654" s="27" t="s">
        <v>488</v>
      </c>
      <c r="I654" s="26" t="s">
        <v>2969</v>
      </c>
    </row>
    <row r="655" spans="2:9">
      <c r="B655" s="26" t="s">
        <v>2972</v>
      </c>
      <c r="C655" s="27" t="s">
        <v>2973</v>
      </c>
      <c r="D655" s="27">
        <v>1.1286294273252564</v>
      </c>
      <c r="E655" s="27">
        <v>-2.5674143235353299</v>
      </c>
      <c r="F655" s="27" t="s">
        <v>2972</v>
      </c>
      <c r="G655" s="27" t="s">
        <v>2974</v>
      </c>
      <c r="H655" s="27" t="s">
        <v>488</v>
      </c>
      <c r="I655" s="26" t="s">
        <v>2972</v>
      </c>
    </row>
    <row r="656" spans="2:9">
      <c r="B656" s="26" t="s">
        <v>2975</v>
      </c>
      <c r="C656" s="27" t="s">
        <v>2976</v>
      </c>
      <c r="D656" s="27">
        <v>0.89797364452220785</v>
      </c>
      <c r="E656" s="27">
        <v>9.3803241429557468E-2</v>
      </c>
      <c r="F656" s="27" t="s">
        <v>2975</v>
      </c>
      <c r="G656" s="27" t="s">
        <v>2975</v>
      </c>
      <c r="H656" s="27" t="s">
        <v>1436</v>
      </c>
      <c r="I656" s="26" t="s">
        <v>2975</v>
      </c>
    </row>
    <row r="657" spans="2:9">
      <c r="B657" s="26" t="s">
        <v>2977</v>
      </c>
      <c r="C657" s="27" t="s">
        <v>2978</v>
      </c>
      <c r="D657" s="27">
        <v>0.32192247980512106</v>
      </c>
      <c r="E657" s="27">
        <v>-1.1264878463316006</v>
      </c>
      <c r="F657" s="27" t="s">
        <v>2977</v>
      </c>
      <c r="G657" s="27" t="s">
        <v>2979</v>
      </c>
      <c r="H657" s="27" t="s">
        <v>2980</v>
      </c>
      <c r="I657" s="26" t="s">
        <v>2977</v>
      </c>
    </row>
    <row r="658" spans="2:9">
      <c r="B658" s="26" t="s">
        <v>2981</v>
      </c>
      <c r="C658" s="27" t="s">
        <v>2982</v>
      </c>
      <c r="D658" s="27">
        <v>0.12259768624662136</v>
      </c>
      <c r="E658" s="27">
        <v>-1.2881716703610355</v>
      </c>
      <c r="F658" s="27" t="s">
        <v>2981</v>
      </c>
      <c r="G658" s="27" t="s">
        <v>2983</v>
      </c>
      <c r="H658" s="27" t="s">
        <v>1257</v>
      </c>
      <c r="I658" s="26" t="s">
        <v>2981</v>
      </c>
    </row>
    <row r="659" spans="2:9">
      <c r="B659" s="26" t="s">
        <v>2984</v>
      </c>
      <c r="C659" s="27" t="s">
        <v>2985</v>
      </c>
      <c r="D659" s="27">
        <v>0.4572518428353472</v>
      </c>
      <c r="E659" s="27">
        <v>0.63663325253636283</v>
      </c>
      <c r="F659" s="27" t="s">
        <v>2984</v>
      </c>
      <c r="G659" s="27" t="s">
        <v>2984</v>
      </c>
      <c r="H659" s="27" t="s">
        <v>1184</v>
      </c>
      <c r="I659" s="26" t="s">
        <v>2984</v>
      </c>
    </row>
    <row r="660" spans="2:9">
      <c r="B660" s="26" t="s">
        <v>2986</v>
      </c>
      <c r="C660" s="27" t="s">
        <v>2987</v>
      </c>
      <c r="D660" s="27">
        <v>0.67874808250270779</v>
      </c>
      <c r="E660" s="27">
        <v>-1.3937693512271965</v>
      </c>
      <c r="F660" s="27" t="s">
        <v>2986</v>
      </c>
      <c r="G660" s="27" t="s">
        <v>2988</v>
      </c>
      <c r="H660" s="27" t="s">
        <v>488</v>
      </c>
      <c r="I660" s="26" t="s">
        <v>2986</v>
      </c>
    </row>
    <row r="661" spans="2:9">
      <c r="B661" s="26" t="s">
        <v>2989</v>
      </c>
      <c r="C661" s="27" t="s">
        <v>2990</v>
      </c>
      <c r="D661" s="27">
        <v>0.57981584252298279</v>
      </c>
      <c r="E661" s="27">
        <v>-1.6198976936030651</v>
      </c>
      <c r="F661" s="27" t="s">
        <v>2989</v>
      </c>
      <c r="G661" s="27" t="s">
        <v>2991</v>
      </c>
      <c r="H661" s="27" t="s">
        <v>488</v>
      </c>
      <c r="I661" s="26" t="s">
        <v>2989</v>
      </c>
    </row>
    <row r="662" spans="2:9">
      <c r="B662" s="26" t="s">
        <v>2992</v>
      </c>
      <c r="C662" s="27" t="s">
        <v>2993</v>
      </c>
      <c r="D662" s="27">
        <v>0.23762482596483589</v>
      </c>
      <c r="E662" s="27">
        <v>0.44199765558553594</v>
      </c>
      <c r="F662" s="27" t="s">
        <v>2992</v>
      </c>
      <c r="G662" s="27" t="s">
        <v>2992</v>
      </c>
      <c r="H662" s="27" t="s">
        <v>2846</v>
      </c>
      <c r="I662" s="26" t="s">
        <v>2992</v>
      </c>
    </row>
    <row r="663" spans="2:9">
      <c r="B663" s="26" t="s">
        <v>2994</v>
      </c>
      <c r="C663" s="27" t="s">
        <v>2995</v>
      </c>
      <c r="D663" s="27">
        <v>0.53356985045667071</v>
      </c>
      <c r="E663" s="27">
        <v>4.9909261691877302E-2</v>
      </c>
      <c r="F663" s="27" t="s">
        <v>2994</v>
      </c>
      <c r="G663" s="27" t="s">
        <v>2994</v>
      </c>
      <c r="H663" s="27" t="s">
        <v>1145</v>
      </c>
      <c r="I663" s="26" t="s">
        <v>2994</v>
      </c>
    </row>
    <row r="664" spans="2:9">
      <c r="B664" s="26" t="s">
        <v>2996</v>
      </c>
      <c r="C664" s="27" t="s">
        <v>2997</v>
      </c>
      <c r="D664" s="27">
        <v>0.44462086925940159</v>
      </c>
      <c r="E664" s="27">
        <v>-1.3383795953032793</v>
      </c>
      <c r="F664" s="27" t="s">
        <v>2996</v>
      </c>
      <c r="G664" s="27" t="s">
        <v>2996</v>
      </c>
      <c r="H664" s="27" t="s">
        <v>1539</v>
      </c>
      <c r="I664" s="26" t="s">
        <v>2996</v>
      </c>
    </row>
    <row r="665" spans="2:9">
      <c r="B665" s="26" t="s">
        <v>2998</v>
      </c>
      <c r="C665" s="27" t="s">
        <v>2999</v>
      </c>
      <c r="D665" s="27">
        <v>-0.41409875758289905</v>
      </c>
      <c r="E665" s="27">
        <v>-0.48323803664592996</v>
      </c>
      <c r="F665" s="27" t="s">
        <v>2998</v>
      </c>
      <c r="G665" s="27" t="s">
        <v>2998</v>
      </c>
      <c r="H665" s="27" t="s">
        <v>1320</v>
      </c>
      <c r="I665" s="26" t="s">
        <v>2998</v>
      </c>
    </row>
    <row r="666" spans="2:9">
      <c r="B666" s="26" t="s">
        <v>3000</v>
      </c>
      <c r="C666" s="27" t="s">
        <v>3001</v>
      </c>
      <c r="D666" s="27">
        <v>0.55514035676466478</v>
      </c>
      <c r="E666" s="27">
        <v>-1.8566463237613819</v>
      </c>
      <c r="F666" s="27" t="s">
        <v>3000</v>
      </c>
      <c r="G666" s="27" t="s">
        <v>1853</v>
      </c>
      <c r="H666" s="27" t="s">
        <v>488</v>
      </c>
      <c r="I666" s="26" t="s">
        <v>3000</v>
      </c>
    </row>
    <row r="667" spans="2:9">
      <c r="B667" s="26" t="s">
        <v>3002</v>
      </c>
      <c r="C667" s="27" t="s">
        <v>3003</v>
      </c>
      <c r="D667" s="27">
        <v>0.45907044896473614</v>
      </c>
      <c r="E667" s="27">
        <v>0.76400738720587247</v>
      </c>
      <c r="F667" s="27" t="s">
        <v>3002</v>
      </c>
      <c r="G667" s="27" t="s">
        <v>3002</v>
      </c>
      <c r="H667" s="27" t="s">
        <v>1184</v>
      </c>
      <c r="I667" s="26" t="s">
        <v>3002</v>
      </c>
    </row>
    <row r="668" spans="2:9">
      <c r="B668" s="26" t="s">
        <v>3004</v>
      </c>
      <c r="C668" s="27" t="s">
        <v>3005</v>
      </c>
      <c r="D668" s="27">
        <v>-0.5765799686407822</v>
      </c>
      <c r="E668" s="27">
        <v>0.48565355704338148</v>
      </c>
      <c r="F668" s="27" t="s">
        <v>3004</v>
      </c>
      <c r="G668" s="27" t="s">
        <v>3004</v>
      </c>
      <c r="H668" s="27" t="s">
        <v>1320</v>
      </c>
      <c r="I668" s="26" t="s">
        <v>3004</v>
      </c>
    </row>
    <row r="669" spans="2:9">
      <c r="B669" s="26" t="s">
        <v>3006</v>
      </c>
      <c r="C669" s="27" t="s">
        <v>3007</v>
      </c>
      <c r="D669" s="27">
        <v>0.49233992230352508</v>
      </c>
      <c r="E669" s="27">
        <v>0.58722475667558283</v>
      </c>
      <c r="F669" s="27" t="s">
        <v>3006</v>
      </c>
      <c r="G669" s="27" t="s">
        <v>3008</v>
      </c>
      <c r="H669" s="27" t="s">
        <v>1180</v>
      </c>
      <c r="I669" s="26" t="s">
        <v>3006</v>
      </c>
    </row>
    <row r="670" spans="2:9">
      <c r="B670" s="26" t="s">
        <v>3009</v>
      </c>
      <c r="C670" s="27" t="s">
        <v>3010</v>
      </c>
      <c r="D670" s="27">
        <v>0.92207665054701926</v>
      </c>
      <c r="E670" s="27">
        <v>-2.3179020204042288E-2</v>
      </c>
      <c r="F670" s="27" t="s">
        <v>3009</v>
      </c>
      <c r="G670" s="27" t="s">
        <v>3009</v>
      </c>
      <c r="H670" s="27" t="s">
        <v>1194</v>
      </c>
      <c r="I670" s="26" t="s">
        <v>3009</v>
      </c>
    </row>
    <row r="671" spans="2:9">
      <c r="B671" s="26" t="s">
        <v>3011</v>
      </c>
      <c r="C671" s="27" t="s">
        <v>3012</v>
      </c>
      <c r="D671" s="27">
        <v>0.93185065148411916</v>
      </c>
      <c r="E671" s="27">
        <v>0.12614367102210808</v>
      </c>
      <c r="F671" s="27" t="s">
        <v>3011</v>
      </c>
      <c r="G671" s="27" t="s">
        <v>3011</v>
      </c>
      <c r="H671" s="27" t="s">
        <v>1149</v>
      </c>
      <c r="I671" s="26" t="s">
        <v>3011</v>
      </c>
    </row>
    <row r="672" spans="2:9">
      <c r="B672" s="26" t="s">
        <v>3013</v>
      </c>
      <c r="C672" s="27" t="s">
        <v>3014</v>
      </c>
      <c r="D672" s="27">
        <v>0.2901086237391412</v>
      </c>
      <c r="E672" s="27">
        <v>-0.1276987573616328</v>
      </c>
      <c r="F672" s="27" t="s">
        <v>3013</v>
      </c>
      <c r="G672" s="27" t="s">
        <v>3013</v>
      </c>
      <c r="H672" s="27" t="s">
        <v>1578</v>
      </c>
      <c r="I672" s="26" t="s">
        <v>3013</v>
      </c>
    </row>
    <row r="673" spans="2:9">
      <c r="B673" s="26" t="s">
        <v>3015</v>
      </c>
      <c r="C673" s="27" t="s">
        <v>3016</v>
      </c>
      <c r="D673" s="27">
        <v>-0.73357158088683871</v>
      </c>
      <c r="E673" s="27">
        <v>-1.2421459805075534</v>
      </c>
      <c r="F673" s="27" t="s">
        <v>3015</v>
      </c>
      <c r="G673" s="27" t="s">
        <v>3015</v>
      </c>
      <c r="H673" s="27" t="s">
        <v>1264</v>
      </c>
      <c r="I673" s="26" t="s">
        <v>3015</v>
      </c>
    </row>
    <row r="674" spans="2:9">
      <c r="B674" s="26" t="s">
        <v>3017</v>
      </c>
      <c r="C674" s="27" t="s">
        <v>3018</v>
      </c>
      <c r="D674" s="27">
        <v>1.0572000513558675</v>
      </c>
      <c r="E674" s="27">
        <v>-2.6397231419578335</v>
      </c>
      <c r="F674" s="27" t="s">
        <v>3017</v>
      </c>
      <c r="G674" s="27" t="s">
        <v>3019</v>
      </c>
      <c r="H674" s="27" t="s">
        <v>488</v>
      </c>
      <c r="I674" s="26" t="s">
        <v>3017</v>
      </c>
    </row>
    <row r="675" spans="2:9">
      <c r="B675" s="26" t="s">
        <v>3020</v>
      </c>
      <c r="C675" s="27" t="s">
        <v>3021</v>
      </c>
      <c r="D675" s="27">
        <v>0.84983747387166031</v>
      </c>
      <c r="E675" s="27">
        <v>0.10874204382731124</v>
      </c>
      <c r="F675" s="27" t="s">
        <v>3020</v>
      </c>
      <c r="G675" s="27" t="s">
        <v>3022</v>
      </c>
      <c r="H675" s="27" t="s">
        <v>1293</v>
      </c>
      <c r="I675" s="26" t="s">
        <v>3020</v>
      </c>
    </row>
    <row r="676" spans="2:9">
      <c r="B676" s="26" t="s">
        <v>3023</v>
      </c>
      <c r="C676" s="27" t="s">
        <v>3024</v>
      </c>
      <c r="D676" s="27">
        <v>0.63423867124287892</v>
      </c>
      <c r="E676" s="27">
        <v>-1.7089652520487868</v>
      </c>
      <c r="F676" s="27" t="s">
        <v>3023</v>
      </c>
      <c r="G676" s="27" t="s">
        <v>3025</v>
      </c>
      <c r="H676" s="27" t="s">
        <v>488</v>
      </c>
      <c r="I676" s="26" t="s">
        <v>3023</v>
      </c>
    </row>
    <row r="677" spans="2:9">
      <c r="B677" s="26" t="s">
        <v>3026</v>
      </c>
      <c r="C677" s="27" t="s">
        <v>3027</v>
      </c>
      <c r="D677" s="27">
        <v>-0.1544492451155155</v>
      </c>
      <c r="E677" s="27">
        <v>2.1233850756010608</v>
      </c>
      <c r="F677" s="27" t="s">
        <v>3026</v>
      </c>
      <c r="G677" s="27" t="s">
        <v>3028</v>
      </c>
      <c r="H677" s="27" t="s">
        <v>1427</v>
      </c>
      <c r="I677" s="26" t="s">
        <v>3026</v>
      </c>
    </row>
    <row r="678" spans="2:9">
      <c r="B678" s="26" t="s">
        <v>3029</v>
      </c>
      <c r="C678" s="27" t="s">
        <v>3030</v>
      </c>
      <c r="D678" s="27">
        <v>1.1931524942126372</v>
      </c>
      <c r="E678" s="27">
        <v>0.40883114671238707</v>
      </c>
      <c r="F678" s="27" t="s">
        <v>3029</v>
      </c>
      <c r="G678" s="27" t="s">
        <v>3029</v>
      </c>
      <c r="H678" s="27" t="s">
        <v>3031</v>
      </c>
      <c r="I678" s="26" t="s">
        <v>3029</v>
      </c>
    </row>
    <row r="679" spans="2:9">
      <c r="B679" s="26" t="s">
        <v>3032</v>
      </c>
      <c r="C679" s="27" t="s">
        <v>3033</v>
      </c>
      <c r="D679" s="27">
        <v>0.94943989837771203</v>
      </c>
      <c r="E679" s="27">
        <v>-0.13354683441123008</v>
      </c>
      <c r="F679" s="27" t="s">
        <v>3032</v>
      </c>
      <c r="G679" s="27" t="s">
        <v>3034</v>
      </c>
      <c r="H679" s="27" t="s">
        <v>1194</v>
      </c>
      <c r="I679" s="26" t="s">
        <v>3032</v>
      </c>
    </row>
    <row r="680" spans="2:9">
      <c r="B680" s="26" t="s">
        <v>3035</v>
      </c>
      <c r="C680" s="27" t="s">
        <v>3036</v>
      </c>
      <c r="D680" s="27">
        <v>0.91238541030875275</v>
      </c>
      <c r="E680" s="27">
        <v>0.12023864163376034</v>
      </c>
      <c r="F680" s="27" t="s">
        <v>3035</v>
      </c>
      <c r="G680" s="27" t="s">
        <v>3037</v>
      </c>
      <c r="H680" s="27" t="s">
        <v>1436</v>
      </c>
      <c r="I680" s="26" t="s">
        <v>3035</v>
      </c>
    </row>
    <row r="681" spans="2:9">
      <c r="B681" s="26" t="s">
        <v>3038</v>
      </c>
      <c r="C681" s="27" t="s">
        <v>3039</v>
      </c>
      <c r="D681" s="27">
        <v>0.11299732584082407</v>
      </c>
      <c r="E681" s="27">
        <v>0.13198110374972363</v>
      </c>
      <c r="F681" s="27" t="s">
        <v>3038</v>
      </c>
      <c r="G681" s="27" t="s">
        <v>3038</v>
      </c>
      <c r="H681" s="27" t="s">
        <v>1188</v>
      </c>
      <c r="I681" s="26" t="s">
        <v>3038</v>
      </c>
    </row>
    <row r="682" spans="2:9">
      <c r="B682" s="26" t="s">
        <v>3040</v>
      </c>
      <c r="C682" s="27" t="s">
        <v>3041</v>
      </c>
      <c r="D682" s="27">
        <v>0.71067538926851315</v>
      </c>
      <c r="E682" s="27">
        <v>-1.9902163684494569</v>
      </c>
      <c r="F682" s="27" t="s">
        <v>3040</v>
      </c>
      <c r="G682" s="27" t="s">
        <v>3040</v>
      </c>
      <c r="H682" s="27" t="s">
        <v>488</v>
      </c>
      <c r="I682" s="26" t="s">
        <v>3040</v>
      </c>
    </row>
    <row r="683" spans="2:9">
      <c r="B683" s="26" t="s">
        <v>3042</v>
      </c>
      <c r="C683" s="27" t="s">
        <v>3043</v>
      </c>
      <c r="D683" s="27">
        <v>0.1085690613316479</v>
      </c>
      <c r="E683" s="27">
        <v>-1.3193045393988472</v>
      </c>
      <c r="F683" s="27" t="s">
        <v>3042</v>
      </c>
      <c r="G683" s="27" t="s">
        <v>3044</v>
      </c>
      <c r="H683" s="27" t="s">
        <v>1257</v>
      </c>
      <c r="I683" s="26" t="s">
        <v>3042</v>
      </c>
    </row>
    <row r="684" spans="2:9">
      <c r="B684" s="26" t="s">
        <v>3045</v>
      </c>
      <c r="C684" s="27" t="s">
        <v>3046</v>
      </c>
      <c r="D684" s="27">
        <v>0.84343037434211987</v>
      </c>
      <c r="E684" s="27">
        <v>0.10594113905222588</v>
      </c>
      <c r="F684" s="27" t="s">
        <v>3045</v>
      </c>
      <c r="G684" s="27" t="s">
        <v>3047</v>
      </c>
      <c r="H684" s="27" t="s">
        <v>1293</v>
      </c>
      <c r="I684" s="26" t="s">
        <v>3045</v>
      </c>
    </row>
    <row r="685" spans="2:9">
      <c r="B685" s="26" t="s">
        <v>3048</v>
      </c>
      <c r="C685" s="27" t="s">
        <v>3049</v>
      </c>
      <c r="D685" s="27">
        <v>-0.74888589195659094</v>
      </c>
      <c r="E685" s="27">
        <v>-1.2416185639425925</v>
      </c>
      <c r="F685" s="27" t="s">
        <v>3048</v>
      </c>
      <c r="G685" s="27" t="s">
        <v>3048</v>
      </c>
      <c r="H685" s="27" t="s">
        <v>1264</v>
      </c>
      <c r="I685" s="26" t="s">
        <v>3048</v>
      </c>
    </row>
    <row r="686" spans="2:9">
      <c r="B686" s="26" t="s">
        <v>3050</v>
      </c>
      <c r="C686" s="27" t="s">
        <v>3051</v>
      </c>
      <c r="D686" s="27">
        <v>0.69307375867598764</v>
      </c>
      <c r="E686" s="27">
        <v>0.68987630089188889</v>
      </c>
      <c r="F686" s="27" t="s">
        <v>3050</v>
      </c>
      <c r="G686" s="27" t="s">
        <v>3050</v>
      </c>
      <c r="H686" s="27" t="s">
        <v>1222</v>
      </c>
      <c r="I686" s="26" t="s">
        <v>3050</v>
      </c>
    </row>
    <row r="687" spans="2:9">
      <c r="B687" s="26" t="s">
        <v>3052</v>
      </c>
      <c r="C687" s="27" t="s">
        <v>3053</v>
      </c>
      <c r="D687" s="27">
        <v>0.88976538256786708</v>
      </c>
      <c r="E687" s="27">
        <v>0.1912549303288083</v>
      </c>
      <c r="F687" s="27" t="s">
        <v>3052</v>
      </c>
      <c r="G687" s="27" t="s">
        <v>3052</v>
      </c>
      <c r="H687" s="27" t="s">
        <v>1149</v>
      </c>
      <c r="I687" s="26" t="s">
        <v>3052</v>
      </c>
    </row>
    <row r="688" spans="2:9">
      <c r="B688" s="26" t="s">
        <v>3054</v>
      </c>
      <c r="C688" s="27" t="s">
        <v>3055</v>
      </c>
      <c r="D688" s="27">
        <v>0.55758906677598374</v>
      </c>
      <c r="E688" s="27">
        <v>-7.6765343783062073E-2</v>
      </c>
      <c r="F688" s="27" t="s">
        <v>3054</v>
      </c>
      <c r="G688" s="27" t="s">
        <v>3056</v>
      </c>
      <c r="H688" s="27" t="s">
        <v>1287</v>
      </c>
      <c r="I688" s="26" t="s">
        <v>3054</v>
      </c>
    </row>
    <row r="689" spans="2:9">
      <c r="B689" s="26" t="s">
        <v>3057</v>
      </c>
      <c r="C689" s="27" t="s">
        <v>3058</v>
      </c>
      <c r="D689" s="27">
        <v>0.69737250015037111</v>
      </c>
      <c r="E689" s="27">
        <v>0.71855554977661551</v>
      </c>
      <c r="F689" s="27" t="s">
        <v>3057</v>
      </c>
      <c r="G689" s="27" t="s">
        <v>3057</v>
      </c>
      <c r="H689" s="27" t="s">
        <v>1222</v>
      </c>
      <c r="I689" s="26" t="s">
        <v>3057</v>
      </c>
    </row>
    <row r="690" spans="2:9">
      <c r="B690" s="26" t="s">
        <v>3059</v>
      </c>
      <c r="C690" s="27" t="s">
        <v>3060</v>
      </c>
      <c r="D690" s="27">
        <v>0.7003674911123271</v>
      </c>
      <c r="E690" s="27">
        <v>0.57587309910790929</v>
      </c>
      <c r="F690" s="27" t="s">
        <v>3059</v>
      </c>
      <c r="G690" s="27" t="s">
        <v>1455</v>
      </c>
      <c r="H690" s="27" t="s">
        <v>1222</v>
      </c>
      <c r="I690" s="26" t="s">
        <v>3059</v>
      </c>
    </row>
    <row r="691" spans="2:9">
      <c r="B691" s="26" t="s">
        <v>3061</v>
      </c>
      <c r="C691" s="27" t="s">
        <v>3062</v>
      </c>
      <c r="D691" s="27">
        <v>0.55493266345685177</v>
      </c>
      <c r="E691" s="27">
        <v>-2.0351062123093158</v>
      </c>
      <c r="F691" s="27" t="s">
        <v>3061</v>
      </c>
      <c r="G691" s="27" t="s">
        <v>3063</v>
      </c>
      <c r="H691" s="27" t="s">
        <v>1198</v>
      </c>
      <c r="I691" s="26" t="s">
        <v>3061</v>
      </c>
    </row>
    <row r="692" spans="2:9">
      <c r="B692" s="26" t="s">
        <v>3064</v>
      </c>
      <c r="C692" s="27" t="s">
        <v>3065</v>
      </c>
      <c r="D692" s="27">
        <v>0.54794436230915888</v>
      </c>
      <c r="E692" s="27">
        <v>-1.6108655827665668</v>
      </c>
      <c r="F692" s="27" t="s">
        <v>3064</v>
      </c>
      <c r="G692" s="27" t="s">
        <v>1273</v>
      </c>
      <c r="H692" s="27" t="s">
        <v>488</v>
      </c>
      <c r="I692" s="26" t="s">
        <v>3064</v>
      </c>
    </row>
    <row r="693" spans="2:9">
      <c r="B693" s="26" t="s">
        <v>3066</v>
      </c>
      <c r="C693" s="27" t="s">
        <v>3067</v>
      </c>
      <c r="D693" s="27">
        <v>0.88724862875871457</v>
      </c>
      <c r="E693" s="27">
        <v>-5.187502307595169E-3</v>
      </c>
      <c r="F693" s="27" t="s">
        <v>3066</v>
      </c>
      <c r="G693" s="27" t="s">
        <v>3068</v>
      </c>
      <c r="H693" s="27" t="s">
        <v>1194</v>
      </c>
      <c r="I693" s="26" t="s">
        <v>3066</v>
      </c>
    </row>
    <row r="694" spans="2:9">
      <c r="B694" s="26" t="s">
        <v>3069</v>
      </c>
      <c r="C694" s="27" t="s">
        <v>3070</v>
      </c>
      <c r="D694" s="27">
        <v>0.69436352759314024</v>
      </c>
      <c r="E694" s="27">
        <v>0.53375833568368003</v>
      </c>
      <c r="F694" s="27" t="s">
        <v>3069</v>
      </c>
      <c r="G694" s="27" t="s">
        <v>3069</v>
      </c>
      <c r="H694" s="27" t="s">
        <v>1222</v>
      </c>
      <c r="I694" s="26" t="s">
        <v>3069</v>
      </c>
    </row>
    <row r="695" spans="2:9">
      <c r="B695" s="26" t="s">
        <v>3071</v>
      </c>
      <c r="C695" s="27" t="s">
        <v>3072</v>
      </c>
      <c r="D695" s="27">
        <v>0.89713940931018687</v>
      </c>
      <c r="E695" s="27">
        <v>0.12107924576802342</v>
      </c>
      <c r="F695" s="27" t="s">
        <v>3071</v>
      </c>
      <c r="G695" s="27" t="s">
        <v>3073</v>
      </c>
      <c r="H695" s="27" t="s">
        <v>1149</v>
      </c>
      <c r="I695" s="26" t="s">
        <v>3071</v>
      </c>
    </row>
    <row r="696" spans="2:9">
      <c r="B696" s="26" t="s">
        <v>3074</v>
      </c>
      <c r="C696" s="27" t="s">
        <v>3075</v>
      </c>
      <c r="D696" s="27">
        <v>0.51594202101678577</v>
      </c>
      <c r="E696" s="27">
        <v>0.61016882157299868</v>
      </c>
      <c r="F696" s="27" t="s">
        <v>3074</v>
      </c>
      <c r="G696" s="27" t="s">
        <v>3076</v>
      </c>
      <c r="H696" s="27" t="s">
        <v>1765</v>
      </c>
      <c r="I696" s="26" t="s">
        <v>3074</v>
      </c>
    </row>
    <row r="697" spans="2:9">
      <c r="B697" s="26" t="s">
        <v>3077</v>
      </c>
      <c r="C697" s="27" t="s">
        <v>3078</v>
      </c>
      <c r="D697" s="27">
        <v>0.85489894468089334</v>
      </c>
      <c r="E697" s="27">
        <v>0.10910611459301378</v>
      </c>
      <c r="F697" s="27" t="s">
        <v>3077</v>
      </c>
      <c r="G697" s="27" t="s">
        <v>3079</v>
      </c>
      <c r="H697" s="27" t="s">
        <v>1293</v>
      </c>
      <c r="I697" s="26" t="s">
        <v>3077</v>
      </c>
    </row>
    <row r="698" spans="2:9">
      <c r="B698" s="26" t="s">
        <v>3080</v>
      </c>
      <c r="C698" s="27" t="s">
        <v>3081</v>
      </c>
      <c r="D698" s="27">
        <v>0.30537153284152252</v>
      </c>
      <c r="E698" s="27">
        <v>-1.0991979020093388</v>
      </c>
      <c r="F698" s="27" t="s">
        <v>3080</v>
      </c>
      <c r="G698" s="27" t="s">
        <v>1581</v>
      </c>
      <c r="H698" s="27" t="s">
        <v>1998</v>
      </c>
      <c r="I698" s="26" t="s">
        <v>3080</v>
      </c>
    </row>
    <row r="699" spans="2:9">
      <c r="B699" s="26" t="s">
        <v>3082</v>
      </c>
      <c r="C699" s="27" t="s">
        <v>3083</v>
      </c>
      <c r="D699" s="27">
        <v>1.1953987374340533</v>
      </c>
      <c r="E699" s="27">
        <v>0.29108776820343274</v>
      </c>
      <c r="F699" s="27" t="s">
        <v>3082</v>
      </c>
      <c r="G699" s="27" t="s">
        <v>3082</v>
      </c>
      <c r="H699" s="27" t="s">
        <v>1270</v>
      </c>
      <c r="I699" s="26" t="s">
        <v>3082</v>
      </c>
    </row>
    <row r="700" spans="2:9">
      <c r="B700" s="26" t="s">
        <v>3084</v>
      </c>
      <c r="C700" s="27" t="s">
        <v>3085</v>
      </c>
      <c r="D700" s="27">
        <v>1.0829383714480216</v>
      </c>
      <c r="E700" s="27">
        <v>0.25172709617464711</v>
      </c>
      <c r="F700" s="27" t="s">
        <v>3084</v>
      </c>
      <c r="G700" s="27" t="s">
        <v>3084</v>
      </c>
      <c r="H700" s="27" t="s">
        <v>1296</v>
      </c>
      <c r="I700" s="26" t="s">
        <v>3084</v>
      </c>
    </row>
    <row r="701" spans="2:9">
      <c r="B701" s="26" t="s">
        <v>3086</v>
      </c>
      <c r="C701" s="27" t="s">
        <v>3087</v>
      </c>
      <c r="D701" s="27">
        <v>0.7007025833558268</v>
      </c>
      <c r="E701" s="27">
        <v>0.77485464206252785</v>
      </c>
      <c r="F701" s="27" t="s">
        <v>3088</v>
      </c>
      <c r="G701" s="27" t="s">
        <v>3088</v>
      </c>
      <c r="H701" s="27" t="s">
        <v>1624</v>
      </c>
      <c r="I701" s="26" t="s">
        <v>3086</v>
      </c>
    </row>
    <row r="702" spans="2:9">
      <c r="B702" s="26" t="s">
        <v>3088</v>
      </c>
      <c r="C702" s="27" t="s">
        <v>3087</v>
      </c>
      <c r="D702" s="27">
        <v>0.7007025833558268</v>
      </c>
      <c r="E702" s="27">
        <v>0.77485464206252785</v>
      </c>
      <c r="F702" s="27" t="s">
        <v>3088</v>
      </c>
      <c r="G702" s="27" t="s">
        <v>3089</v>
      </c>
      <c r="H702" s="27" t="s">
        <v>1160</v>
      </c>
      <c r="I702" s="26" t="s">
        <v>3088</v>
      </c>
    </row>
    <row r="703" spans="2:9">
      <c r="B703" s="26" t="s">
        <v>3090</v>
      </c>
      <c r="C703" s="27" t="s">
        <v>3091</v>
      </c>
      <c r="D703" s="27">
        <v>0.61213936104306077</v>
      </c>
      <c r="E703" s="27">
        <v>-1.3446522717753373</v>
      </c>
      <c r="F703" s="27" t="s">
        <v>3090</v>
      </c>
      <c r="G703" s="27" t="s">
        <v>3092</v>
      </c>
      <c r="H703" s="27" t="s">
        <v>488</v>
      </c>
      <c r="I703" s="26" t="s">
        <v>3090</v>
      </c>
    </row>
    <row r="704" spans="2:9">
      <c r="B704" s="26" t="s">
        <v>3093</v>
      </c>
      <c r="C704" s="27" t="s">
        <v>3094</v>
      </c>
      <c r="D704" s="27">
        <v>0.71021812450996624</v>
      </c>
      <c r="E704" s="27">
        <v>-1.2944880373770806</v>
      </c>
      <c r="F704" s="27" t="s">
        <v>3093</v>
      </c>
      <c r="G704" s="27" t="s">
        <v>3095</v>
      </c>
      <c r="H704" s="27" t="s">
        <v>488</v>
      </c>
      <c r="I704" s="26" t="s">
        <v>3093</v>
      </c>
    </row>
    <row r="705" spans="2:9">
      <c r="B705" s="26" t="s">
        <v>3096</v>
      </c>
      <c r="C705" s="27" t="s">
        <v>3097</v>
      </c>
      <c r="D705" s="27">
        <v>0.88548235374474615</v>
      </c>
      <c r="E705" s="27">
        <v>-5.9583618792889669E-2</v>
      </c>
      <c r="F705" s="27" t="s">
        <v>3096</v>
      </c>
      <c r="G705" s="27" t="s">
        <v>3096</v>
      </c>
      <c r="H705" s="27" t="s">
        <v>1194</v>
      </c>
      <c r="I705" s="26" t="s">
        <v>3096</v>
      </c>
    </row>
    <row r="706" spans="2:9">
      <c r="B706" s="26" t="s">
        <v>3098</v>
      </c>
      <c r="C706" s="27" t="s">
        <v>3099</v>
      </c>
      <c r="D706" s="27">
        <v>0.42858481120291997</v>
      </c>
      <c r="E706" s="27">
        <v>-1.4269741763380239</v>
      </c>
      <c r="F706" s="27" t="s">
        <v>3098</v>
      </c>
      <c r="G706" s="27" t="s">
        <v>3100</v>
      </c>
      <c r="H706" s="27" t="s">
        <v>488</v>
      </c>
      <c r="I706" s="26" t="s">
        <v>3098</v>
      </c>
    </row>
    <row r="707" spans="2:9">
      <c r="B707" s="26" t="s">
        <v>3101</v>
      </c>
      <c r="C707" s="27" t="s">
        <v>3102</v>
      </c>
      <c r="D707" s="27">
        <v>0.67381750609898661</v>
      </c>
      <c r="E707" s="27">
        <v>0.68576431359016932</v>
      </c>
      <c r="F707" s="27" t="s">
        <v>3101</v>
      </c>
      <c r="G707" s="27" t="s">
        <v>3101</v>
      </c>
      <c r="H707" s="27" t="s">
        <v>1222</v>
      </c>
      <c r="I707" s="26" t="s">
        <v>3101</v>
      </c>
    </row>
    <row r="708" spans="2:9">
      <c r="B708" s="26" t="s">
        <v>3103</v>
      </c>
      <c r="C708" s="27" t="s">
        <v>3104</v>
      </c>
      <c r="D708" s="27">
        <v>0.17515250962785589</v>
      </c>
      <c r="E708" s="27">
        <v>-0.18796847303110073</v>
      </c>
      <c r="F708" s="27" t="s">
        <v>3103</v>
      </c>
      <c r="G708" s="27" t="s">
        <v>3103</v>
      </c>
      <c r="H708" s="27" t="s">
        <v>3105</v>
      </c>
      <c r="I708" s="26" t="s">
        <v>3103</v>
      </c>
    </row>
    <row r="709" spans="2:9">
      <c r="B709" s="26" t="s">
        <v>3106</v>
      </c>
      <c r="C709" s="27" t="s">
        <v>3107</v>
      </c>
      <c r="D709" s="27">
        <v>0.89493151560832829</v>
      </c>
      <c r="E709" s="27">
        <v>-1.3549566495675153E-2</v>
      </c>
      <c r="F709" s="27" t="s">
        <v>3106</v>
      </c>
      <c r="G709" s="27" t="s">
        <v>3106</v>
      </c>
      <c r="H709" s="27" t="s">
        <v>1194</v>
      </c>
      <c r="I709" s="26" t="s">
        <v>3106</v>
      </c>
    </row>
    <row r="710" spans="2:9">
      <c r="B710" s="26" t="s">
        <v>3108</v>
      </c>
      <c r="C710" s="27" t="s">
        <v>3109</v>
      </c>
      <c r="D710" s="27">
        <v>1.0832141417789005</v>
      </c>
      <c r="E710" s="27">
        <v>-0.12701144541855364</v>
      </c>
      <c r="F710" s="27" t="s">
        <v>3108</v>
      </c>
      <c r="G710" s="27" t="s">
        <v>3108</v>
      </c>
      <c r="H710" s="27" t="s">
        <v>3110</v>
      </c>
      <c r="I710" s="26" t="s">
        <v>3108</v>
      </c>
    </row>
    <row r="711" spans="2:9">
      <c r="B711" s="26" t="s">
        <v>3111</v>
      </c>
      <c r="C711" s="27" t="s">
        <v>3112</v>
      </c>
      <c r="D711" s="27">
        <v>0.64808437917009043</v>
      </c>
      <c r="E711" s="27">
        <v>-1.3370758447908537</v>
      </c>
      <c r="F711" s="27" t="s">
        <v>3111</v>
      </c>
      <c r="G711" s="27" t="s">
        <v>3113</v>
      </c>
      <c r="H711" s="27" t="s">
        <v>488</v>
      </c>
      <c r="I711" s="26" t="s">
        <v>3111</v>
      </c>
    </row>
    <row r="712" spans="2:9">
      <c r="B712" s="26" t="s">
        <v>3114</v>
      </c>
      <c r="C712" s="27" t="s">
        <v>3115</v>
      </c>
      <c r="D712" s="27">
        <v>1.1312369282837849</v>
      </c>
      <c r="E712" s="27">
        <v>-2.5805740676981248</v>
      </c>
      <c r="F712" s="27" t="s">
        <v>3114</v>
      </c>
      <c r="G712" s="27" t="s">
        <v>2974</v>
      </c>
      <c r="H712" s="27" t="s">
        <v>488</v>
      </c>
      <c r="I712" s="26" t="s">
        <v>3114</v>
      </c>
    </row>
    <row r="713" spans="2:9">
      <c r="B713" s="26" t="s">
        <v>3116</v>
      </c>
      <c r="C713" s="27" t="s">
        <v>3117</v>
      </c>
      <c r="D713" s="27">
        <v>0.31955060195926893</v>
      </c>
      <c r="E713" s="27">
        <v>-1.1460164071309888</v>
      </c>
      <c r="F713" s="27" t="s">
        <v>3116</v>
      </c>
      <c r="G713" s="27" t="s">
        <v>3118</v>
      </c>
      <c r="H713" s="27" t="s">
        <v>2028</v>
      </c>
      <c r="I713" s="26" t="s">
        <v>3116</v>
      </c>
    </row>
    <row r="714" spans="2:9">
      <c r="B714" s="26" t="s">
        <v>3119</v>
      </c>
      <c r="C714" s="27" t="s">
        <v>3120</v>
      </c>
      <c r="D714" s="27">
        <v>1.0140275469245912</v>
      </c>
      <c r="E714" s="27">
        <v>0.11564638882188298</v>
      </c>
      <c r="F714" s="27" t="s">
        <v>3119</v>
      </c>
      <c r="G714" s="27" t="s">
        <v>3119</v>
      </c>
      <c r="H714" s="27" t="s">
        <v>1270</v>
      </c>
      <c r="I714" s="26" t="s">
        <v>3119</v>
      </c>
    </row>
    <row r="715" spans="2:9">
      <c r="B715" s="26" t="s">
        <v>3121</v>
      </c>
      <c r="C715" s="27" t="s">
        <v>3122</v>
      </c>
      <c r="D715" s="27">
        <v>0.64602315906620933</v>
      </c>
      <c r="E715" s="27">
        <v>-0.13903135668259251</v>
      </c>
      <c r="F715" s="27" t="s">
        <v>3121</v>
      </c>
      <c r="G715" s="27" t="s">
        <v>3121</v>
      </c>
      <c r="H715" s="27" t="s">
        <v>1801</v>
      </c>
      <c r="I715" s="26" t="s">
        <v>3121</v>
      </c>
    </row>
    <row r="716" spans="2:9">
      <c r="B716" s="26" t="s">
        <v>3123</v>
      </c>
      <c r="C716" s="27" t="s">
        <v>3124</v>
      </c>
      <c r="D716" s="27">
        <v>0.64186576486712466</v>
      </c>
      <c r="E716" s="27">
        <v>-2.0894733143827411</v>
      </c>
      <c r="F716" s="27" t="s">
        <v>3123</v>
      </c>
      <c r="G716" s="27" t="s">
        <v>3125</v>
      </c>
      <c r="H716" s="27" t="s">
        <v>488</v>
      </c>
      <c r="I716" s="26" t="s">
        <v>3123</v>
      </c>
    </row>
    <row r="717" spans="2:9">
      <c r="B717" s="26" t="s">
        <v>3126</v>
      </c>
      <c r="C717" s="27" t="s">
        <v>3127</v>
      </c>
      <c r="D717" s="27">
        <v>-0.28019690408359715</v>
      </c>
      <c r="E717" s="27">
        <v>-2.5421941880974983</v>
      </c>
      <c r="F717" s="27" t="s">
        <v>3126</v>
      </c>
      <c r="G717" s="27" t="s">
        <v>3126</v>
      </c>
      <c r="H717" s="27" t="s">
        <v>1142</v>
      </c>
      <c r="I717" s="26" t="s">
        <v>3126</v>
      </c>
    </row>
    <row r="718" spans="2:9">
      <c r="B718" s="26" t="s">
        <v>3128</v>
      </c>
      <c r="C718" s="27" t="s">
        <v>3129</v>
      </c>
      <c r="D718" s="27">
        <v>1.1316278804654354</v>
      </c>
      <c r="E718" s="27">
        <v>-2.5763502941138112</v>
      </c>
      <c r="F718" s="27" t="s">
        <v>3128</v>
      </c>
      <c r="G718" s="27" t="s">
        <v>1334</v>
      </c>
      <c r="H718" s="27" t="s">
        <v>488</v>
      </c>
      <c r="I718" s="26" t="s">
        <v>3128</v>
      </c>
    </row>
    <row r="719" spans="2:9">
      <c r="B719" s="26" t="s">
        <v>3130</v>
      </c>
      <c r="C719" s="27" t="s">
        <v>3131</v>
      </c>
      <c r="D719" s="27">
        <v>-0.20230634977318226</v>
      </c>
      <c r="E719" s="27">
        <v>0.4805048344200587</v>
      </c>
      <c r="F719" s="27" t="s">
        <v>3130</v>
      </c>
      <c r="G719" s="27" t="s">
        <v>3132</v>
      </c>
      <c r="H719" s="27" t="s">
        <v>1735</v>
      </c>
      <c r="I719" s="26" t="s">
        <v>3130</v>
      </c>
    </row>
    <row r="720" spans="2:9">
      <c r="B720" s="26" t="s">
        <v>3133</v>
      </c>
      <c r="C720" s="27" t="s">
        <v>3134</v>
      </c>
      <c r="D720" s="27">
        <v>1.0453789450672777</v>
      </c>
      <c r="E720" s="27">
        <v>0.18530509555843599</v>
      </c>
      <c r="F720" s="27" t="s">
        <v>3133</v>
      </c>
      <c r="G720" s="27" t="s">
        <v>3135</v>
      </c>
      <c r="H720" s="27" t="s">
        <v>1270</v>
      </c>
      <c r="I720" s="26" t="s">
        <v>3133</v>
      </c>
    </row>
    <row r="721" spans="2:9">
      <c r="B721" s="26" t="s">
        <v>3136</v>
      </c>
      <c r="C721" s="27" t="s">
        <v>3137</v>
      </c>
      <c r="D721" s="27">
        <v>0.72955247585833982</v>
      </c>
      <c r="E721" s="27">
        <v>0.21360890809080108</v>
      </c>
      <c r="F721" s="27" t="s">
        <v>3136</v>
      </c>
      <c r="G721" s="27" t="s">
        <v>2401</v>
      </c>
      <c r="H721" s="27" t="s">
        <v>1325</v>
      </c>
      <c r="I721" s="26" t="s">
        <v>3136</v>
      </c>
    </row>
    <row r="722" spans="2:9">
      <c r="B722" s="26" t="s">
        <v>3138</v>
      </c>
      <c r="C722" s="27" t="s">
        <v>3139</v>
      </c>
      <c r="D722" s="27">
        <v>0.67506539676576216</v>
      </c>
      <c r="E722" s="27">
        <v>-1.8283546308343317</v>
      </c>
      <c r="F722" s="27" t="s">
        <v>3138</v>
      </c>
      <c r="G722" s="27" t="s">
        <v>3140</v>
      </c>
      <c r="H722" s="27" t="s">
        <v>488</v>
      </c>
      <c r="I722" s="26" t="s">
        <v>3138</v>
      </c>
    </row>
    <row r="723" spans="2:9">
      <c r="B723" s="26" t="s">
        <v>3141</v>
      </c>
      <c r="C723" s="27" t="s">
        <v>3142</v>
      </c>
      <c r="D723" s="27">
        <v>0.25466098423428907</v>
      </c>
      <c r="E723" s="27">
        <v>-1.0647067035204745</v>
      </c>
      <c r="F723" s="27" t="s">
        <v>3141</v>
      </c>
      <c r="G723" s="27" t="s">
        <v>3143</v>
      </c>
      <c r="H723" s="27" t="s">
        <v>1998</v>
      </c>
      <c r="I723" s="26" t="s">
        <v>3141</v>
      </c>
    </row>
    <row r="724" spans="2:9">
      <c r="B724" s="26" t="s">
        <v>3144</v>
      </c>
      <c r="C724" s="27" t="s">
        <v>3145</v>
      </c>
      <c r="D724" s="27">
        <v>0.83202112591588484</v>
      </c>
      <c r="E724" s="27">
        <v>0.1660068149694843</v>
      </c>
      <c r="F724" s="27" t="s">
        <v>3144</v>
      </c>
      <c r="G724" s="27" t="s">
        <v>3144</v>
      </c>
      <c r="H724" s="27" t="s">
        <v>1149</v>
      </c>
      <c r="I724" s="26" t="s">
        <v>3144</v>
      </c>
    </row>
    <row r="725" spans="2:9">
      <c r="B725" s="26" t="s">
        <v>3146</v>
      </c>
      <c r="C725" s="27" t="s">
        <v>3147</v>
      </c>
      <c r="D725" s="27">
        <v>-5.7793437746948985E-2</v>
      </c>
      <c r="E725" s="27">
        <v>0.30336790359540161</v>
      </c>
      <c r="F725" s="27" t="s">
        <v>3146</v>
      </c>
      <c r="G725" s="27" t="s">
        <v>3148</v>
      </c>
      <c r="H725" s="27" t="s">
        <v>1735</v>
      </c>
      <c r="I725" s="26" t="s">
        <v>3146</v>
      </c>
    </row>
    <row r="726" spans="2:9">
      <c r="B726" s="26" t="s">
        <v>3149</v>
      </c>
      <c r="C726" s="27" t="s">
        <v>3150</v>
      </c>
      <c r="D726" s="27">
        <v>0.84134565184080656</v>
      </c>
      <c r="E726" s="27">
        <v>0.19664526824366993</v>
      </c>
      <c r="F726" s="27" t="s">
        <v>3149</v>
      </c>
      <c r="G726" s="27" t="s">
        <v>3151</v>
      </c>
      <c r="H726" s="27" t="s">
        <v>1149</v>
      </c>
      <c r="I726" s="26" t="s">
        <v>3149</v>
      </c>
    </row>
    <row r="727" spans="2:9">
      <c r="B727" s="26" t="s">
        <v>3152</v>
      </c>
      <c r="C727" s="27" t="s">
        <v>3153</v>
      </c>
      <c r="D727" s="27">
        <v>-6.7281219607655207E-2</v>
      </c>
      <c r="E727" s="27">
        <v>-0.5658933689762653</v>
      </c>
      <c r="F727" s="27" t="s">
        <v>3152</v>
      </c>
      <c r="G727" s="27" t="s">
        <v>3154</v>
      </c>
      <c r="H727" s="27" t="s">
        <v>1281</v>
      </c>
      <c r="I727" s="26" t="s">
        <v>3152</v>
      </c>
    </row>
    <row r="728" spans="2:9">
      <c r="B728" s="26" t="s">
        <v>3155</v>
      </c>
      <c r="C728" s="27" t="s">
        <v>3156</v>
      </c>
      <c r="D728" s="27">
        <v>0.59214308257653825</v>
      </c>
      <c r="E728" s="27">
        <v>-8.6881793947383185E-2</v>
      </c>
      <c r="F728" s="27" t="s">
        <v>3155</v>
      </c>
      <c r="G728" s="27" t="s">
        <v>3156</v>
      </c>
      <c r="H728" s="27" t="s">
        <v>1287</v>
      </c>
      <c r="I728" s="26" t="s">
        <v>3155</v>
      </c>
    </row>
    <row r="729" spans="2:9">
      <c r="B729" s="26" t="s">
        <v>3157</v>
      </c>
      <c r="C729" s="27" t="s">
        <v>3158</v>
      </c>
      <c r="D729" s="27">
        <v>0.90202457885580956</v>
      </c>
      <c r="E729" s="27">
        <v>-3.1241917254680181E-2</v>
      </c>
      <c r="F729" s="27" t="s">
        <v>3157</v>
      </c>
      <c r="G729" s="27" t="s">
        <v>3157</v>
      </c>
      <c r="H729" s="27" t="s">
        <v>1194</v>
      </c>
      <c r="I729" s="26" t="s">
        <v>3157</v>
      </c>
    </row>
    <row r="730" spans="2:9">
      <c r="B730" s="26" t="s">
        <v>3159</v>
      </c>
      <c r="C730" s="27" t="s">
        <v>3160</v>
      </c>
      <c r="D730" s="27">
        <v>0.69509656268328013</v>
      </c>
      <c r="E730" s="27">
        <v>-1.4669195953187932</v>
      </c>
      <c r="F730" s="27" t="s">
        <v>3159</v>
      </c>
      <c r="G730" s="27" t="s">
        <v>2710</v>
      </c>
      <c r="H730" s="27" t="s">
        <v>488</v>
      </c>
      <c r="I730" s="26" t="s">
        <v>3159</v>
      </c>
    </row>
    <row r="731" spans="2:9">
      <c r="B731" s="26" t="s">
        <v>3161</v>
      </c>
      <c r="C731" s="27" t="s">
        <v>3162</v>
      </c>
      <c r="D731" s="27">
        <v>0.55132331452098127</v>
      </c>
      <c r="E731" s="27">
        <v>-1.9258661407134092</v>
      </c>
      <c r="F731" s="27" t="s">
        <v>3161</v>
      </c>
      <c r="G731" s="27" t="s">
        <v>3163</v>
      </c>
      <c r="H731" s="27" t="s">
        <v>488</v>
      </c>
      <c r="I731" s="26" t="s">
        <v>3161</v>
      </c>
    </row>
    <row r="732" spans="2:9">
      <c r="B732" s="26" t="s">
        <v>3164</v>
      </c>
      <c r="C732" s="27" t="s">
        <v>3165</v>
      </c>
      <c r="D732" s="27">
        <v>0.18065205379136753</v>
      </c>
      <c r="E732" s="27">
        <v>-0.23682720921836212</v>
      </c>
      <c r="F732" s="27" t="s">
        <v>3164</v>
      </c>
      <c r="G732" s="27" t="s">
        <v>3166</v>
      </c>
      <c r="H732" s="27" t="s">
        <v>3105</v>
      </c>
      <c r="I732" s="26" t="s">
        <v>3164</v>
      </c>
    </row>
    <row r="733" spans="2:9">
      <c r="B733" s="26" t="s">
        <v>3167</v>
      </c>
      <c r="C733" s="27" t="s">
        <v>3168</v>
      </c>
      <c r="D733" s="27">
        <v>-7.6545774473473951E-2</v>
      </c>
      <c r="E733" s="27">
        <v>0.26955912349136563</v>
      </c>
      <c r="F733" s="27" t="s">
        <v>3167</v>
      </c>
      <c r="G733" s="27" t="s">
        <v>3169</v>
      </c>
      <c r="H733" s="27" t="s">
        <v>1735</v>
      </c>
      <c r="I733" s="26" t="s">
        <v>3167</v>
      </c>
    </row>
    <row r="734" spans="2:9">
      <c r="B734" s="26" t="s">
        <v>3170</v>
      </c>
      <c r="C734" s="27" t="s">
        <v>3171</v>
      </c>
      <c r="D734" s="27">
        <v>0.43829056863765842</v>
      </c>
      <c r="E734" s="27">
        <v>0.98303927079653519</v>
      </c>
      <c r="F734" s="27" t="s">
        <v>3170</v>
      </c>
      <c r="G734" s="27" t="s">
        <v>3172</v>
      </c>
      <c r="H734" s="27" t="s">
        <v>1595</v>
      </c>
      <c r="I734" s="26" t="s">
        <v>3170</v>
      </c>
    </row>
    <row r="735" spans="2:9">
      <c r="B735" s="26" t="s">
        <v>3173</v>
      </c>
      <c r="C735" s="27" t="s">
        <v>3174</v>
      </c>
      <c r="D735" s="27">
        <v>8.4061863174941052E-3</v>
      </c>
      <c r="E735" s="27">
        <v>0.44223151441924713</v>
      </c>
      <c r="F735" s="27" t="s">
        <v>3173</v>
      </c>
      <c r="G735" s="27" t="s">
        <v>3175</v>
      </c>
      <c r="H735" s="27" t="s">
        <v>1735</v>
      </c>
      <c r="I735" s="26" t="s">
        <v>3173</v>
      </c>
    </row>
    <row r="736" spans="2:9">
      <c r="B736" s="26" t="s">
        <v>3176</v>
      </c>
      <c r="C736" s="27" t="s">
        <v>3177</v>
      </c>
      <c r="D736" s="27">
        <v>2.7736597939770513E-2</v>
      </c>
      <c r="E736" s="27">
        <v>-1.31884757729409</v>
      </c>
      <c r="F736" s="27" t="s">
        <v>3176</v>
      </c>
      <c r="G736" s="27" t="s">
        <v>3178</v>
      </c>
      <c r="H736" s="27" t="s">
        <v>1257</v>
      </c>
      <c r="I736" s="26" t="s">
        <v>3176</v>
      </c>
    </row>
    <row r="737" spans="2:9">
      <c r="B737" s="26" t="s">
        <v>3179</v>
      </c>
      <c r="C737" s="27" t="s">
        <v>3180</v>
      </c>
      <c r="D737" s="27">
        <v>0.45505270427570094</v>
      </c>
      <c r="E737" s="27">
        <v>-1.3989285600564512</v>
      </c>
      <c r="F737" s="27" t="s">
        <v>3179</v>
      </c>
      <c r="G737" s="27" t="s">
        <v>3181</v>
      </c>
      <c r="H737" s="27" t="s">
        <v>488</v>
      </c>
      <c r="I737" s="26" t="s">
        <v>3179</v>
      </c>
    </row>
    <row r="738" spans="2:9">
      <c r="B738" s="26" t="s">
        <v>3182</v>
      </c>
      <c r="C738" s="27" t="s">
        <v>3183</v>
      </c>
      <c r="D738" s="27">
        <v>-0.48293746562743206</v>
      </c>
      <c r="E738" s="27">
        <v>-0.84740101436937465</v>
      </c>
      <c r="F738" s="27" t="s">
        <v>3182</v>
      </c>
      <c r="G738" s="27" t="s">
        <v>3184</v>
      </c>
      <c r="H738" s="27" t="s">
        <v>1281</v>
      </c>
      <c r="I738" s="26" t="s">
        <v>3182</v>
      </c>
    </row>
    <row r="739" spans="2:9">
      <c r="B739" s="26" t="s">
        <v>3185</v>
      </c>
      <c r="C739" s="27" t="s">
        <v>3186</v>
      </c>
      <c r="D739" s="27">
        <v>0.59664775298158412</v>
      </c>
      <c r="E739" s="27">
        <v>-1.3914445447611112</v>
      </c>
      <c r="F739" s="27" t="s">
        <v>3185</v>
      </c>
      <c r="G739" s="27" t="s">
        <v>3187</v>
      </c>
      <c r="H739" s="27" t="s">
        <v>488</v>
      </c>
      <c r="I739" s="26" t="s">
        <v>3185</v>
      </c>
    </row>
    <row r="740" spans="2:9">
      <c r="B740" s="26" t="s">
        <v>3188</v>
      </c>
      <c r="C740" s="27" t="s">
        <v>3189</v>
      </c>
      <c r="D740" s="27">
        <v>0.7646287627520586</v>
      </c>
      <c r="E740" s="27">
        <v>0.19556588801522948</v>
      </c>
      <c r="F740" s="27" t="s">
        <v>3188</v>
      </c>
      <c r="G740" s="27" t="s">
        <v>3190</v>
      </c>
      <c r="H740" s="27" t="s">
        <v>1325</v>
      </c>
      <c r="I740" s="26" t="s">
        <v>3188</v>
      </c>
    </row>
    <row r="741" spans="2:9">
      <c r="B741" s="26" t="s">
        <v>3191</v>
      </c>
      <c r="C741" s="27" t="s">
        <v>3192</v>
      </c>
      <c r="D741" s="27">
        <v>0.68710648020093068</v>
      </c>
      <c r="E741" s="27">
        <v>-1.6565740823446586</v>
      </c>
      <c r="F741" s="27" t="s">
        <v>3191</v>
      </c>
      <c r="G741" s="27" t="s">
        <v>3193</v>
      </c>
      <c r="H741" s="27" t="s">
        <v>488</v>
      </c>
      <c r="I741" s="26" t="s">
        <v>3191</v>
      </c>
    </row>
    <row r="742" spans="2:9">
      <c r="B742" s="26" t="s">
        <v>3194</v>
      </c>
      <c r="C742" s="27" t="s">
        <v>3195</v>
      </c>
      <c r="D742" s="27">
        <v>0.68862488149646661</v>
      </c>
      <c r="E742" s="27">
        <v>-0.54334541600148456</v>
      </c>
      <c r="F742" s="27" t="s">
        <v>3194</v>
      </c>
      <c r="G742" s="27" t="s">
        <v>3196</v>
      </c>
      <c r="H742" s="27" t="s">
        <v>1801</v>
      </c>
      <c r="I742" s="26" t="s">
        <v>3194</v>
      </c>
    </row>
    <row r="743" spans="2:9">
      <c r="B743" s="26" t="s">
        <v>3197</v>
      </c>
      <c r="C743" s="27" t="s">
        <v>3198</v>
      </c>
      <c r="D743" s="27">
        <v>-0.45749792083754776</v>
      </c>
      <c r="E743" s="27">
        <v>-1.016272062180577</v>
      </c>
      <c r="F743" s="27" t="s">
        <v>3197</v>
      </c>
      <c r="G743" s="27" t="s">
        <v>3197</v>
      </c>
      <c r="H743" s="27" t="s">
        <v>1264</v>
      </c>
      <c r="I743" s="26" t="s">
        <v>3197</v>
      </c>
    </row>
    <row r="744" spans="2:9">
      <c r="B744" s="26" t="s">
        <v>3199</v>
      </c>
      <c r="C744" s="27" t="s">
        <v>3200</v>
      </c>
      <c r="D744" s="27">
        <v>0.72707507755997103</v>
      </c>
      <c r="E744" s="27">
        <v>-1.2308304291904568</v>
      </c>
      <c r="F744" s="27" t="s">
        <v>3199</v>
      </c>
      <c r="G744" s="27" t="s">
        <v>3201</v>
      </c>
      <c r="H744" s="27" t="s">
        <v>488</v>
      </c>
      <c r="I744" s="26" t="s">
        <v>3199</v>
      </c>
    </row>
    <row r="745" spans="2:9">
      <c r="B745" s="26" t="s">
        <v>3202</v>
      </c>
      <c r="C745" s="27" t="s">
        <v>3203</v>
      </c>
      <c r="D745" s="27">
        <v>-0.10254786402692283</v>
      </c>
      <c r="E745" s="27">
        <v>0.51050880620837502</v>
      </c>
      <c r="F745" s="27" t="s">
        <v>3202</v>
      </c>
      <c r="G745" s="27" t="s">
        <v>3202</v>
      </c>
      <c r="H745" s="27" t="s">
        <v>1735</v>
      </c>
      <c r="I745" s="26" t="s">
        <v>3202</v>
      </c>
    </row>
    <row r="746" spans="2:9">
      <c r="B746" s="26" t="s">
        <v>3204</v>
      </c>
      <c r="C746" s="27" t="s">
        <v>3205</v>
      </c>
      <c r="D746" s="27">
        <v>0.64125490229194304</v>
      </c>
      <c r="E746" s="27">
        <v>-1.8889699080242901</v>
      </c>
      <c r="F746" s="27" t="s">
        <v>3204</v>
      </c>
      <c r="G746" s="27" t="s">
        <v>3206</v>
      </c>
      <c r="H746" s="27" t="s">
        <v>488</v>
      </c>
      <c r="I746" s="26" t="s">
        <v>3204</v>
      </c>
    </row>
    <row r="747" spans="2:9">
      <c r="B747" s="26" t="s">
        <v>3207</v>
      </c>
      <c r="C747" s="27" t="s">
        <v>3208</v>
      </c>
      <c r="D747" s="27">
        <v>0.90992045201339056</v>
      </c>
      <c r="E747" s="27">
        <v>0.13412558925035362</v>
      </c>
      <c r="F747" s="27" t="s">
        <v>3207</v>
      </c>
      <c r="G747" s="27" t="s">
        <v>3209</v>
      </c>
      <c r="H747" s="27" t="s">
        <v>1149</v>
      </c>
      <c r="I747" s="26" t="s">
        <v>3207</v>
      </c>
    </row>
    <row r="748" spans="2:9">
      <c r="B748" s="26" t="s">
        <v>3210</v>
      </c>
      <c r="C748" s="27" t="s">
        <v>3211</v>
      </c>
      <c r="D748" s="27">
        <v>0.46402369556611484</v>
      </c>
      <c r="E748" s="27">
        <v>-1.4287840606150315</v>
      </c>
      <c r="F748" s="27" t="s">
        <v>3210</v>
      </c>
      <c r="G748" s="27" t="s">
        <v>3212</v>
      </c>
      <c r="H748" s="27" t="s">
        <v>488</v>
      </c>
      <c r="I748" s="26" t="s">
        <v>3210</v>
      </c>
    </row>
    <row r="749" spans="2:9">
      <c r="B749" s="26" t="s">
        <v>3213</v>
      </c>
      <c r="C749" s="27" t="s">
        <v>3214</v>
      </c>
      <c r="D749" s="27">
        <v>0.15038524464736724</v>
      </c>
      <c r="E749" s="27">
        <v>-0.23030492797167101</v>
      </c>
      <c r="F749" s="27" t="s">
        <v>3213</v>
      </c>
      <c r="G749" s="27" t="s">
        <v>3215</v>
      </c>
      <c r="H749" s="27" t="s">
        <v>3216</v>
      </c>
      <c r="I749" s="26" t="s">
        <v>3213</v>
      </c>
    </row>
    <row r="750" spans="2:9">
      <c r="B750" s="26" t="s">
        <v>3217</v>
      </c>
      <c r="C750" s="27" t="s">
        <v>3218</v>
      </c>
      <c r="D750" s="27">
        <v>0.76371071106043797</v>
      </c>
      <c r="E750" s="27">
        <v>7.7079846463033244E-2</v>
      </c>
      <c r="F750" s="27" t="s">
        <v>3217</v>
      </c>
      <c r="G750" s="27" t="s">
        <v>3219</v>
      </c>
      <c r="H750" s="27" t="s">
        <v>1293</v>
      </c>
      <c r="I750" s="26" t="s">
        <v>3217</v>
      </c>
    </row>
    <row r="751" spans="2:9">
      <c r="B751" s="26" t="s">
        <v>3220</v>
      </c>
      <c r="C751" s="27" t="s">
        <v>3221</v>
      </c>
      <c r="D751" s="27">
        <v>0.68458965622496781</v>
      </c>
      <c r="E751" s="27">
        <v>2.1933552360748334</v>
      </c>
      <c r="F751" s="27" t="s">
        <v>3220</v>
      </c>
      <c r="G751" s="27" t="s">
        <v>3222</v>
      </c>
      <c r="H751" s="27" t="s">
        <v>2429</v>
      </c>
      <c r="I751" s="26" t="s">
        <v>3220</v>
      </c>
    </row>
    <row r="752" spans="2:9">
      <c r="B752" s="26" t="s">
        <v>3223</v>
      </c>
      <c r="C752" s="27" t="s">
        <v>3224</v>
      </c>
      <c r="D752" s="27">
        <v>0.45265289652791713</v>
      </c>
      <c r="E752" s="27">
        <v>2.0885133779678355</v>
      </c>
      <c r="F752" s="27" t="s">
        <v>3223</v>
      </c>
      <c r="G752" s="27" t="s">
        <v>3225</v>
      </c>
      <c r="H752" s="27" t="s">
        <v>2223</v>
      </c>
      <c r="I752" s="26" t="s">
        <v>3223</v>
      </c>
    </row>
    <row r="753" spans="2:9">
      <c r="B753" s="26" t="s">
        <v>3226</v>
      </c>
      <c r="C753" s="27" t="s">
        <v>3227</v>
      </c>
      <c r="D753" s="27">
        <v>0.74266374891168085</v>
      </c>
      <c r="E753" s="27">
        <v>-1.6439709388803978</v>
      </c>
      <c r="F753" s="27" t="s">
        <v>3226</v>
      </c>
      <c r="G753" s="27" t="s">
        <v>3228</v>
      </c>
      <c r="H753" s="27" t="s">
        <v>488</v>
      </c>
      <c r="I753" s="26" t="s">
        <v>3226</v>
      </c>
    </row>
    <row r="754" spans="2:9">
      <c r="B754" s="26" t="s">
        <v>3229</v>
      </c>
      <c r="C754" s="27" t="s">
        <v>3230</v>
      </c>
      <c r="D754" s="27">
        <v>0.67982146961817358</v>
      </c>
      <c r="E754" s="27">
        <v>-1.6696447438168367</v>
      </c>
      <c r="F754" s="27" t="s">
        <v>3229</v>
      </c>
      <c r="G754" s="27" t="s">
        <v>3231</v>
      </c>
      <c r="H754" s="27" t="s">
        <v>488</v>
      </c>
      <c r="I754" s="26" t="s">
        <v>3229</v>
      </c>
    </row>
    <row r="755" spans="2:9">
      <c r="B755" s="26" t="s">
        <v>3232</v>
      </c>
      <c r="C755" s="27" t="s">
        <v>3233</v>
      </c>
      <c r="D755" s="27">
        <v>0.72314050619631365</v>
      </c>
      <c r="E755" s="27">
        <v>0.27113689929733692</v>
      </c>
      <c r="F755" s="27" t="s">
        <v>3232</v>
      </c>
      <c r="G755" s="27" t="s">
        <v>3234</v>
      </c>
      <c r="H755" s="27" t="s">
        <v>1325</v>
      </c>
      <c r="I755" s="26" t="s">
        <v>3232</v>
      </c>
    </row>
    <row r="756" spans="2:9">
      <c r="B756" s="26" t="s">
        <v>3235</v>
      </c>
      <c r="C756" s="27" t="s">
        <v>3236</v>
      </c>
      <c r="D756" s="27">
        <v>0.71285705083350615</v>
      </c>
      <c r="E756" s="27">
        <v>-1.2676640130870511</v>
      </c>
      <c r="F756" s="27" t="s">
        <v>3235</v>
      </c>
      <c r="G756" s="27" t="s">
        <v>3237</v>
      </c>
      <c r="H756" s="27" t="s">
        <v>488</v>
      </c>
      <c r="I756" s="26" t="s">
        <v>3235</v>
      </c>
    </row>
    <row r="757" spans="2:9">
      <c r="B757" s="26" t="s">
        <v>3238</v>
      </c>
      <c r="C757" s="27" t="s">
        <v>3239</v>
      </c>
      <c r="D757" s="27">
        <v>9.8382813240093112E-2</v>
      </c>
      <c r="E757" s="27">
        <v>0.18763685954036774</v>
      </c>
      <c r="F757" s="27" t="s">
        <v>3238</v>
      </c>
      <c r="G757" s="27" t="s">
        <v>3240</v>
      </c>
      <c r="H757" s="27" t="s">
        <v>1795</v>
      </c>
      <c r="I757" s="26" t="s">
        <v>3238</v>
      </c>
    </row>
    <row r="758" spans="2:9">
      <c r="B758" s="26" t="s">
        <v>3241</v>
      </c>
      <c r="C758" s="27" t="s">
        <v>3242</v>
      </c>
      <c r="D758" s="27">
        <v>-6.5908518190908844E-2</v>
      </c>
      <c r="E758" s="27">
        <v>-0.67252074638475601</v>
      </c>
      <c r="F758" s="27" t="s">
        <v>3241</v>
      </c>
      <c r="G758" s="27" t="s">
        <v>3243</v>
      </c>
      <c r="H758" s="27" t="s">
        <v>1281</v>
      </c>
      <c r="I758" s="26" t="s">
        <v>3241</v>
      </c>
    </row>
    <row r="759" spans="2:9">
      <c r="B759" s="26" t="s">
        <v>3244</v>
      </c>
      <c r="C759" s="27" t="s">
        <v>3245</v>
      </c>
      <c r="D759" s="27">
        <v>0.46353676984947223</v>
      </c>
      <c r="E759" s="27">
        <v>-1.3734973690171481</v>
      </c>
      <c r="F759" s="27" t="s">
        <v>3244</v>
      </c>
      <c r="G759" s="27" t="s">
        <v>3246</v>
      </c>
      <c r="H759" s="27" t="s">
        <v>1539</v>
      </c>
      <c r="I759" s="26" t="s">
        <v>3244</v>
      </c>
    </row>
    <row r="760" spans="2:9">
      <c r="B760" s="26" t="s">
        <v>3247</v>
      </c>
      <c r="C760" s="27" t="s">
        <v>3248</v>
      </c>
      <c r="D760" s="27">
        <v>0.87324640183277735</v>
      </c>
      <c r="E760" s="27">
        <v>0.14958441394524796</v>
      </c>
      <c r="F760" s="27" t="s">
        <v>3247</v>
      </c>
      <c r="G760" s="27" t="s">
        <v>3249</v>
      </c>
      <c r="H760" s="27" t="s">
        <v>1149</v>
      </c>
      <c r="I760" s="26" t="s">
        <v>3247</v>
      </c>
    </row>
    <row r="761" spans="2:9">
      <c r="B761" s="26" t="s">
        <v>3250</v>
      </c>
      <c r="C761" s="27" t="s">
        <v>3251</v>
      </c>
      <c r="D761" s="27">
        <v>-0.35940167845802751</v>
      </c>
      <c r="E761" s="27">
        <v>-0.82698761829780676</v>
      </c>
      <c r="F761" s="27" t="s">
        <v>3250</v>
      </c>
      <c r="G761" s="27" t="s">
        <v>3250</v>
      </c>
      <c r="H761" s="27" t="s">
        <v>1281</v>
      </c>
      <c r="I761" s="26" t="s">
        <v>3250</v>
      </c>
    </row>
    <row r="762" spans="2:9">
      <c r="B762" s="26" t="s">
        <v>3252</v>
      </c>
      <c r="C762" s="27" t="s">
        <v>3253</v>
      </c>
      <c r="D762" s="27">
        <v>0.68164360450118477</v>
      </c>
      <c r="E762" s="27">
        <v>-1.6888591847836221</v>
      </c>
      <c r="F762" s="27" t="s">
        <v>3252</v>
      </c>
      <c r="G762" s="27" t="s">
        <v>3254</v>
      </c>
      <c r="H762" s="27" t="s">
        <v>488</v>
      </c>
      <c r="I762" s="26" t="s">
        <v>3252</v>
      </c>
    </row>
    <row r="763" spans="2:9">
      <c r="B763" s="26" t="s">
        <v>3255</v>
      </c>
      <c r="C763" s="27" t="s">
        <v>3256</v>
      </c>
      <c r="D763" s="27">
        <v>0.77134478971373321</v>
      </c>
      <c r="E763" s="27">
        <v>0.21066298604498143</v>
      </c>
      <c r="F763" s="27" t="s">
        <v>3255</v>
      </c>
      <c r="G763" s="27" t="s">
        <v>3255</v>
      </c>
      <c r="H763" s="27" t="s">
        <v>1325</v>
      </c>
      <c r="I763" s="26" t="s">
        <v>3255</v>
      </c>
    </row>
    <row r="764" spans="2:9">
      <c r="B764" s="26" t="s">
        <v>3257</v>
      </c>
      <c r="C764" s="27" t="s">
        <v>3258</v>
      </c>
      <c r="D764" s="27">
        <v>1.0748365693588076</v>
      </c>
      <c r="E764" s="27">
        <v>8.7697911341072493E-2</v>
      </c>
      <c r="F764" s="27" t="s">
        <v>3257</v>
      </c>
      <c r="G764" s="27" t="s">
        <v>3257</v>
      </c>
      <c r="H764" s="27" t="s">
        <v>1270</v>
      </c>
      <c r="I764" s="26" t="s">
        <v>3257</v>
      </c>
    </row>
    <row r="765" spans="2:9">
      <c r="B765" s="26" t="s">
        <v>3259</v>
      </c>
      <c r="C765" s="27" t="s">
        <v>3260</v>
      </c>
      <c r="D765" s="27">
        <v>0.75156143674719822</v>
      </c>
      <c r="E765" s="27">
        <v>1.2998793406886011</v>
      </c>
      <c r="F765" s="27" t="s">
        <v>3259</v>
      </c>
      <c r="G765" s="27" t="s">
        <v>3261</v>
      </c>
      <c r="H765" s="27" t="s">
        <v>1160</v>
      </c>
      <c r="I765" s="26" t="s">
        <v>3259</v>
      </c>
    </row>
    <row r="766" spans="2:9">
      <c r="B766" s="26" t="s">
        <v>3262</v>
      </c>
      <c r="C766" s="27" t="s">
        <v>3263</v>
      </c>
      <c r="D766" s="27">
        <v>-0.36930467626100155</v>
      </c>
      <c r="E766" s="27">
        <v>0.47952049679080583</v>
      </c>
      <c r="F766" s="27" t="s">
        <v>3262</v>
      </c>
      <c r="G766" s="27" t="s">
        <v>3262</v>
      </c>
      <c r="H766" s="27" t="s">
        <v>1681</v>
      </c>
      <c r="I766" s="26" t="s">
        <v>3262</v>
      </c>
    </row>
    <row r="767" spans="2:9">
      <c r="B767" s="26" t="s">
        <v>3264</v>
      </c>
      <c r="C767" s="27" t="s">
        <v>3265</v>
      </c>
      <c r="D767" s="27">
        <v>0.72432209248497303</v>
      </c>
      <c r="E767" s="27">
        <v>0.15878621959553646</v>
      </c>
      <c r="F767" s="27" t="s">
        <v>3264</v>
      </c>
      <c r="G767" s="27" t="s">
        <v>3266</v>
      </c>
      <c r="H767" s="27" t="s">
        <v>1341</v>
      </c>
      <c r="I767" s="26" t="s">
        <v>3264</v>
      </c>
    </row>
    <row r="768" spans="2:9">
      <c r="B768" s="26" t="s">
        <v>3267</v>
      </c>
      <c r="C768" s="27" t="s">
        <v>3268</v>
      </c>
      <c r="D768" s="27">
        <v>0.60475308381293091</v>
      </c>
      <c r="E768" s="27">
        <v>-1.7174423600875932</v>
      </c>
      <c r="F768" s="27" t="s">
        <v>3267</v>
      </c>
      <c r="G768" s="27" t="s">
        <v>3269</v>
      </c>
      <c r="H768" s="27" t="s">
        <v>488</v>
      </c>
      <c r="I768" s="26" t="s">
        <v>3267</v>
      </c>
    </row>
    <row r="769" spans="2:9">
      <c r="B769" s="26" t="s">
        <v>3270</v>
      </c>
      <c r="C769" s="27" t="s">
        <v>3271</v>
      </c>
      <c r="D769" s="27">
        <v>0.61674003840471581</v>
      </c>
      <c r="E769" s="27">
        <v>-1.6470218561474697</v>
      </c>
      <c r="F769" s="27" t="s">
        <v>3270</v>
      </c>
      <c r="G769" s="27" t="s">
        <v>3272</v>
      </c>
      <c r="H769" s="27" t="s">
        <v>488</v>
      </c>
      <c r="I769" s="26" t="s">
        <v>3270</v>
      </c>
    </row>
    <row r="770" spans="2:9">
      <c r="B770" s="26" t="s">
        <v>3273</v>
      </c>
      <c r="C770" s="27" t="s">
        <v>3274</v>
      </c>
      <c r="D770" s="27">
        <v>0.81616659557756821</v>
      </c>
      <c r="E770" s="27">
        <v>-0.98040553763650107</v>
      </c>
      <c r="F770" s="27" t="s">
        <v>3273</v>
      </c>
      <c r="G770" s="27" t="s">
        <v>3275</v>
      </c>
      <c r="H770" s="27" t="s">
        <v>3276</v>
      </c>
      <c r="I770" s="26" t="s">
        <v>3273</v>
      </c>
    </row>
    <row r="771" spans="2:9">
      <c r="B771" s="26" t="s">
        <v>3277</v>
      </c>
      <c r="C771" s="27" t="s">
        <v>3278</v>
      </c>
      <c r="D771" s="27">
        <v>0.66160371670739171</v>
      </c>
      <c r="E771" s="27">
        <v>-1.5004961977099147</v>
      </c>
      <c r="F771" s="27" t="s">
        <v>3277</v>
      </c>
      <c r="G771" s="27" t="s">
        <v>3279</v>
      </c>
      <c r="H771" s="27" t="s">
        <v>488</v>
      </c>
      <c r="I771" s="26" t="s">
        <v>3277</v>
      </c>
    </row>
    <row r="772" spans="2:9">
      <c r="B772" s="26" t="s">
        <v>3280</v>
      </c>
      <c r="C772" s="27" t="s">
        <v>3281</v>
      </c>
      <c r="D772" s="27">
        <v>-0.43699727103328978</v>
      </c>
      <c r="E772" s="27">
        <v>0.81953855699177147</v>
      </c>
      <c r="F772" s="27" t="s">
        <v>3280</v>
      </c>
      <c r="G772" s="27" t="s">
        <v>3280</v>
      </c>
      <c r="H772" s="27" t="s">
        <v>1421</v>
      </c>
      <c r="I772" s="26" t="s">
        <v>3280</v>
      </c>
    </row>
    <row r="773" spans="2:9">
      <c r="B773" s="26" t="s">
        <v>3282</v>
      </c>
      <c r="C773" s="27" t="s">
        <v>3283</v>
      </c>
      <c r="D773" s="27">
        <v>0.5728135930694237</v>
      </c>
      <c r="E773" s="27">
        <v>-1.699294382022948</v>
      </c>
      <c r="F773" s="27" t="s">
        <v>3282</v>
      </c>
      <c r="G773" s="27" t="s">
        <v>3284</v>
      </c>
      <c r="H773" s="27" t="s">
        <v>488</v>
      </c>
      <c r="I773" s="26" t="s">
        <v>3282</v>
      </c>
    </row>
    <row r="774" spans="2:9">
      <c r="B774" s="26" t="s">
        <v>3285</v>
      </c>
      <c r="C774" s="27" t="s">
        <v>3286</v>
      </c>
      <c r="D774" s="27">
        <v>-9.2738072700912465E-3</v>
      </c>
      <c r="E774" s="27">
        <v>0.27838176006362686</v>
      </c>
      <c r="F774" s="27" t="s">
        <v>3285</v>
      </c>
      <c r="G774" s="27" t="s">
        <v>3285</v>
      </c>
      <c r="H774" s="27" t="s">
        <v>2201</v>
      </c>
      <c r="I774" s="26" t="s">
        <v>3285</v>
      </c>
    </row>
    <row r="775" spans="2:9">
      <c r="B775" s="26" t="s">
        <v>3287</v>
      </c>
      <c r="C775" s="27" t="s">
        <v>3288</v>
      </c>
      <c r="D775" s="27">
        <v>0.49659329017000425</v>
      </c>
      <c r="E775" s="27">
        <v>-0.2419689576902169</v>
      </c>
      <c r="F775" s="27" t="s">
        <v>3287</v>
      </c>
      <c r="G775" s="27" t="s">
        <v>3287</v>
      </c>
      <c r="H775" s="27" t="s">
        <v>1206</v>
      </c>
      <c r="I775" s="26" t="s">
        <v>3287</v>
      </c>
    </row>
    <row r="776" spans="2:9">
      <c r="B776" s="26" t="s">
        <v>3289</v>
      </c>
      <c r="C776" s="27" t="s">
        <v>3290</v>
      </c>
      <c r="D776" s="27">
        <v>0.57013451959124439</v>
      </c>
      <c r="E776" s="27">
        <v>2.2485599052597252</v>
      </c>
      <c r="F776" s="27" t="s">
        <v>3289</v>
      </c>
      <c r="G776" s="27" t="s">
        <v>3289</v>
      </c>
      <c r="H776" s="27" t="s">
        <v>1368</v>
      </c>
      <c r="I776" s="26" t="s">
        <v>3289</v>
      </c>
    </row>
    <row r="777" spans="2:9">
      <c r="B777" s="26" t="s">
        <v>3291</v>
      </c>
      <c r="C777" s="27" t="s">
        <v>3292</v>
      </c>
      <c r="D777" s="27">
        <v>0.58618452595379833</v>
      </c>
      <c r="E777" s="27">
        <v>2.2767995328267201</v>
      </c>
      <c r="F777" s="27" t="s">
        <v>3291</v>
      </c>
      <c r="G777" s="27" t="s">
        <v>3291</v>
      </c>
      <c r="H777" s="27" t="s">
        <v>1368</v>
      </c>
      <c r="I777" s="26" t="s">
        <v>3291</v>
      </c>
    </row>
    <row r="778" spans="2:9">
      <c r="B778" s="26" t="s">
        <v>3293</v>
      </c>
      <c r="C778" s="27" t="s">
        <v>3294</v>
      </c>
      <c r="D778" s="27">
        <v>-0.14878931873252638</v>
      </c>
      <c r="E778" s="27">
        <v>3.1275601889506719</v>
      </c>
      <c r="F778" s="27" t="s">
        <v>3293</v>
      </c>
      <c r="G778" s="27" t="s">
        <v>3295</v>
      </c>
      <c r="H778" s="27" t="s">
        <v>3296</v>
      </c>
      <c r="I778" s="26" t="s">
        <v>3293</v>
      </c>
    </row>
    <row r="779" spans="2:9">
      <c r="B779" s="26" t="s">
        <v>3297</v>
      </c>
      <c r="C779" s="27" t="s">
        <v>3298</v>
      </c>
      <c r="D779" s="27">
        <v>0.457229139387485</v>
      </c>
      <c r="E779" s="27">
        <v>-1.3992426799062909</v>
      </c>
      <c r="F779" s="27" t="s">
        <v>3297</v>
      </c>
      <c r="G779" s="27" t="s">
        <v>3181</v>
      </c>
      <c r="H779" s="27" t="s">
        <v>488</v>
      </c>
      <c r="I779" s="26" t="s">
        <v>3297</v>
      </c>
    </row>
    <row r="780" spans="2:9">
      <c r="B780" s="26" t="s">
        <v>3299</v>
      </c>
      <c r="C780" s="27" t="s">
        <v>3300</v>
      </c>
      <c r="D780" s="27">
        <v>-0.25857052868297692</v>
      </c>
      <c r="E780" s="27">
        <v>0.63756875830027793</v>
      </c>
      <c r="F780" s="27" t="s">
        <v>3299</v>
      </c>
      <c r="G780" s="27" t="s">
        <v>3299</v>
      </c>
      <c r="H780" s="27" t="s">
        <v>1497</v>
      </c>
      <c r="I780" s="26" t="s">
        <v>3299</v>
      </c>
    </row>
    <row r="781" spans="2:9">
      <c r="B781" s="26" t="s">
        <v>3301</v>
      </c>
      <c r="C781" s="27" t="s">
        <v>3302</v>
      </c>
      <c r="D781" s="27">
        <v>0.31271240322827221</v>
      </c>
      <c r="E781" s="27">
        <v>0.33355160546863016</v>
      </c>
      <c r="F781" s="27" t="s">
        <v>3301</v>
      </c>
      <c r="G781" s="27" t="s">
        <v>3303</v>
      </c>
      <c r="H781" s="27" t="s">
        <v>1260</v>
      </c>
      <c r="I781" s="26" t="s">
        <v>3301</v>
      </c>
    </row>
    <row r="782" spans="2:9">
      <c r="B782" s="26" t="s">
        <v>3304</v>
      </c>
      <c r="C782" s="27" t="s">
        <v>3305</v>
      </c>
      <c r="D782" s="27">
        <v>1.1618919098631155</v>
      </c>
      <c r="E782" s="27">
        <v>-2.5350907385219306</v>
      </c>
      <c r="F782" s="27" t="s">
        <v>3304</v>
      </c>
      <c r="G782" s="27" t="s">
        <v>3304</v>
      </c>
      <c r="H782" s="27" t="s">
        <v>488</v>
      </c>
      <c r="I782" s="26" t="s">
        <v>3304</v>
      </c>
    </row>
    <row r="783" spans="2:9">
      <c r="B783" s="26" t="s">
        <v>3306</v>
      </c>
      <c r="C783" s="27" t="s">
        <v>3307</v>
      </c>
      <c r="D783" s="27">
        <v>0.62840754687743516</v>
      </c>
      <c r="E783" s="27">
        <v>-1.6435782556999434</v>
      </c>
      <c r="F783" s="27" t="s">
        <v>3306</v>
      </c>
      <c r="G783" s="27" t="s">
        <v>3308</v>
      </c>
      <c r="H783" s="27" t="s">
        <v>488</v>
      </c>
      <c r="I783" s="26" t="s">
        <v>3306</v>
      </c>
    </row>
    <row r="784" spans="2:9">
      <c r="B784" s="26" t="s">
        <v>3309</v>
      </c>
      <c r="C784" s="27" t="s">
        <v>3310</v>
      </c>
      <c r="D784" s="27">
        <v>0.89918318570986522</v>
      </c>
      <c r="E784" s="27">
        <v>-4.5218515389403288E-2</v>
      </c>
      <c r="F784" s="27" t="s">
        <v>3309</v>
      </c>
      <c r="G784" s="27" t="s">
        <v>2052</v>
      </c>
      <c r="H784" s="27" t="s">
        <v>1194</v>
      </c>
      <c r="I784" s="26" t="s">
        <v>3309</v>
      </c>
    </row>
    <row r="785" spans="2:9">
      <c r="B785" s="26" t="s">
        <v>3311</v>
      </c>
      <c r="C785" s="27" t="s">
        <v>3312</v>
      </c>
      <c r="D785" s="27">
        <v>0.59126344046868817</v>
      </c>
      <c r="E785" s="27">
        <v>0.17633585196791296</v>
      </c>
      <c r="F785" s="27" t="s">
        <v>3311</v>
      </c>
      <c r="G785" s="27" t="s">
        <v>3311</v>
      </c>
      <c r="H785" s="27" t="s">
        <v>2792</v>
      </c>
      <c r="I785" s="26" t="s">
        <v>3311</v>
      </c>
    </row>
    <row r="786" spans="2:9">
      <c r="B786" s="26" t="s">
        <v>3313</v>
      </c>
      <c r="C786" s="27" t="s">
        <v>3314</v>
      </c>
      <c r="D786" s="27">
        <v>0.6007772505678608</v>
      </c>
      <c r="E786" s="27">
        <v>0.15398167725195139</v>
      </c>
      <c r="F786" s="27" t="s">
        <v>3313</v>
      </c>
      <c r="G786" s="27" t="s">
        <v>3313</v>
      </c>
      <c r="H786" s="27" t="s">
        <v>2792</v>
      </c>
      <c r="I786" s="26" t="s">
        <v>3313</v>
      </c>
    </row>
    <row r="787" spans="2:9">
      <c r="B787" s="26" t="s">
        <v>3315</v>
      </c>
      <c r="C787" s="27" t="s">
        <v>3316</v>
      </c>
      <c r="D787" s="27">
        <v>0.63347210014815303</v>
      </c>
      <c r="E787" s="27">
        <v>-1.7414265018613977</v>
      </c>
      <c r="F787" s="27" t="s">
        <v>3315</v>
      </c>
      <c r="G787" s="27" t="s">
        <v>3315</v>
      </c>
      <c r="H787" s="27" t="s">
        <v>488</v>
      </c>
      <c r="I787" s="26" t="s">
        <v>3315</v>
      </c>
    </row>
    <row r="788" spans="2:9">
      <c r="B788" s="26" t="s">
        <v>3317</v>
      </c>
      <c r="C788" s="27" t="s">
        <v>3318</v>
      </c>
      <c r="D788" s="27">
        <v>0.67041411938434059</v>
      </c>
      <c r="E788" s="27">
        <v>2.4499361626620053</v>
      </c>
      <c r="F788" s="27" t="s">
        <v>3317</v>
      </c>
      <c r="G788" s="27" t="s">
        <v>3317</v>
      </c>
      <c r="H788" s="27" t="s">
        <v>1368</v>
      </c>
      <c r="I788" s="26" t="s">
        <v>3317</v>
      </c>
    </row>
    <row r="789" spans="2:9">
      <c r="B789" s="26" t="s">
        <v>3319</v>
      </c>
      <c r="C789" s="27" t="s">
        <v>3320</v>
      </c>
      <c r="D789" s="27">
        <v>1.1298598078279583</v>
      </c>
      <c r="E789" s="27">
        <v>-2.7390673071159974</v>
      </c>
      <c r="F789" s="27" t="s">
        <v>3319</v>
      </c>
      <c r="G789" s="27" t="s">
        <v>3321</v>
      </c>
      <c r="H789" s="27" t="s">
        <v>488</v>
      </c>
      <c r="I789" s="26" t="s">
        <v>3319</v>
      </c>
    </row>
    <row r="790" spans="2:9">
      <c r="B790" s="26" t="s">
        <v>3322</v>
      </c>
      <c r="C790" s="27" t="s">
        <v>3323</v>
      </c>
      <c r="D790" s="27">
        <v>0.35055462402726983</v>
      </c>
      <c r="E790" s="27">
        <v>-1.3117598354687361</v>
      </c>
      <c r="F790" s="27" t="s">
        <v>3322</v>
      </c>
      <c r="G790" s="27" t="s">
        <v>3324</v>
      </c>
      <c r="H790" s="27" t="s">
        <v>1607</v>
      </c>
      <c r="I790" s="26" t="s">
        <v>3322</v>
      </c>
    </row>
    <row r="791" spans="2:9">
      <c r="B791" s="26" t="s">
        <v>3323</v>
      </c>
      <c r="C791" s="27" t="s">
        <v>3325</v>
      </c>
      <c r="D791" s="27">
        <v>0.28358807354716375</v>
      </c>
      <c r="E791" s="27">
        <v>-9.5225165748479649E-5</v>
      </c>
      <c r="F791" s="27" t="s">
        <v>3323</v>
      </c>
      <c r="G791" s="27" t="s">
        <v>3323</v>
      </c>
      <c r="H791" s="27" t="s">
        <v>1917</v>
      </c>
      <c r="I791" s="26" t="s">
        <v>3323</v>
      </c>
    </row>
    <row r="792" spans="2:9">
      <c r="B792" s="26" t="s">
        <v>3326</v>
      </c>
      <c r="C792" s="27" t="s">
        <v>3327</v>
      </c>
      <c r="D792" s="27">
        <v>-8.0897408823067136E-3</v>
      </c>
      <c r="E792" s="27">
        <v>0.69199338080125306</v>
      </c>
      <c r="F792" s="27" t="s">
        <v>3326</v>
      </c>
      <c r="G792" s="27" t="s">
        <v>3326</v>
      </c>
      <c r="H792" s="27" t="s">
        <v>2947</v>
      </c>
      <c r="I792" s="26" t="s">
        <v>3326</v>
      </c>
    </row>
    <row r="793" spans="2:9">
      <c r="B793" s="26" t="s">
        <v>3328</v>
      </c>
      <c r="C793" s="27" t="s">
        <v>3329</v>
      </c>
      <c r="D793" s="27">
        <v>0.43186952080190955</v>
      </c>
      <c r="E793" s="27">
        <v>1.4826781852786699</v>
      </c>
      <c r="F793" s="27" t="s">
        <v>3328</v>
      </c>
      <c r="G793" s="27" t="s">
        <v>3328</v>
      </c>
      <c r="H793" s="27" t="s">
        <v>1305</v>
      </c>
      <c r="I793" s="26" t="s">
        <v>3328</v>
      </c>
    </row>
    <row r="794" spans="2:9">
      <c r="B794" s="26" t="s">
        <v>3330</v>
      </c>
      <c r="C794" s="27" t="s">
        <v>3331</v>
      </c>
      <c r="D794" s="27">
        <v>-0.42856909855248831</v>
      </c>
      <c r="E794" s="27">
        <v>0.45235791814767634</v>
      </c>
      <c r="F794" s="27" t="s">
        <v>3330</v>
      </c>
      <c r="G794" s="27" t="s">
        <v>3332</v>
      </c>
      <c r="H794" s="27" t="s">
        <v>1681</v>
      </c>
      <c r="I794" s="26" t="s">
        <v>3330</v>
      </c>
    </row>
    <row r="795" spans="2:9">
      <c r="B795" s="26" t="s">
        <v>3333</v>
      </c>
      <c r="C795" s="27" t="s">
        <v>3334</v>
      </c>
      <c r="D795" s="27">
        <v>0.86280353969190315</v>
      </c>
      <c r="E795" s="27">
        <v>-4.5412942793766245E-2</v>
      </c>
      <c r="F795" s="27" t="s">
        <v>3333</v>
      </c>
      <c r="G795" s="27" t="s">
        <v>3333</v>
      </c>
      <c r="H795" s="27" t="s">
        <v>1194</v>
      </c>
      <c r="I795" s="26" t="s">
        <v>3333</v>
      </c>
    </row>
    <row r="796" spans="2:9">
      <c r="B796" s="26" t="s">
        <v>3335</v>
      </c>
      <c r="C796" s="27" t="s">
        <v>3336</v>
      </c>
      <c r="D796" s="27">
        <v>-0.45354648694269301</v>
      </c>
      <c r="E796" s="27">
        <v>0.4911374052023611</v>
      </c>
      <c r="F796" s="27" t="s">
        <v>3335</v>
      </c>
      <c r="G796" s="27" t="s">
        <v>3337</v>
      </c>
      <c r="H796" s="27" t="s">
        <v>1320</v>
      </c>
      <c r="I796" s="26" t="s">
        <v>3335</v>
      </c>
    </row>
    <row r="797" spans="2:9">
      <c r="B797" s="26" t="s">
        <v>3338</v>
      </c>
      <c r="C797" s="27" t="s">
        <v>3339</v>
      </c>
      <c r="D797" s="27">
        <v>0.66195978134554445</v>
      </c>
      <c r="E797" s="27">
        <v>-1.7579654187270175</v>
      </c>
      <c r="F797" s="27" t="s">
        <v>3338</v>
      </c>
      <c r="G797" s="27" t="s">
        <v>3340</v>
      </c>
      <c r="H797" s="27" t="s">
        <v>488</v>
      </c>
      <c r="I797" s="26" t="s">
        <v>3338</v>
      </c>
    </row>
    <row r="798" spans="2:9">
      <c r="B798" s="26" t="s">
        <v>3341</v>
      </c>
      <c r="C798" s="27" t="s">
        <v>3342</v>
      </c>
      <c r="D798" s="27">
        <v>0.33672289769434155</v>
      </c>
      <c r="E798" s="27">
        <v>-1.4199596763428095</v>
      </c>
      <c r="F798" s="27" t="s">
        <v>3341</v>
      </c>
      <c r="G798" s="27" t="s">
        <v>3343</v>
      </c>
      <c r="H798" s="27" t="s">
        <v>2663</v>
      </c>
      <c r="I798" s="26" t="s">
        <v>3341</v>
      </c>
    </row>
    <row r="799" spans="2:9">
      <c r="B799" s="26" t="s">
        <v>3344</v>
      </c>
      <c r="C799" s="27" t="s">
        <v>3345</v>
      </c>
      <c r="D799" s="27">
        <v>0.35817296251009234</v>
      </c>
      <c r="E799" s="27">
        <v>-1.8031170513300172</v>
      </c>
      <c r="F799" s="27" t="s">
        <v>3344</v>
      </c>
      <c r="G799" s="27" t="s">
        <v>3346</v>
      </c>
      <c r="H799" s="27" t="s">
        <v>1198</v>
      </c>
      <c r="I799" s="26" t="s">
        <v>3344</v>
      </c>
    </row>
    <row r="800" spans="2:9">
      <c r="B800" s="26" t="s">
        <v>3347</v>
      </c>
      <c r="C800" s="27" t="s">
        <v>3348</v>
      </c>
      <c r="D800" s="27">
        <v>0.94906818766856405</v>
      </c>
      <c r="E800" s="27">
        <v>0.32229598814800547</v>
      </c>
      <c r="F800" s="27" t="s">
        <v>3347</v>
      </c>
      <c r="G800" s="27" t="s">
        <v>3349</v>
      </c>
      <c r="H800" s="27" t="s">
        <v>3350</v>
      </c>
      <c r="I800" s="26" t="s">
        <v>3347</v>
      </c>
    </row>
    <row r="801" spans="2:9">
      <c r="B801" s="26" t="s">
        <v>3351</v>
      </c>
      <c r="C801" s="27" t="s">
        <v>3352</v>
      </c>
      <c r="D801" s="27">
        <v>0.21851348263972148</v>
      </c>
      <c r="E801" s="27">
        <v>0.65334651916840181</v>
      </c>
      <c r="F801" s="27" t="s">
        <v>3351</v>
      </c>
      <c r="G801" s="27" t="s">
        <v>3353</v>
      </c>
      <c r="H801" s="27" t="s">
        <v>1230</v>
      </c>
      <c r="I801" s="26" t="s">
        <v>3351</v>
      </c>
    </row>
    <row r="802" spans="2:9">
      <c r="B802" s="26" t="s">
        <v>3354</v>
      </c>
      <c r="C802" s="27" t="s">
        <v>3355</v>
      </c>
      <c r="D802" s="27">
        <v>1.0456441959118505</v>
      </c>
      <c r="E802" s="27">
        <v>2.6305602699113133</v>
      </c>
      <c r="F802" s="27" t="s">
        <v>3354</v>
      </c>
      <c r="G802" s="27" t="s">
        <v>3356</v>
      </c>
      <c r="H802" s="27" t="s">
        <v>1160</v>
      </c>
      <c r="I802" s="26" t="s">
        <v>3354</v>
      </c>
    </row>
    <row r="803" spans="2:9">
      <c r="B803" s="26" t="s">
        <v>3357</v>
      </c>
      <c r="C803" s="27" t="s">
        <v>3358</v>
      </c>
      <c r="D803" s="27">
        <v>-0.38848063453206422</v>
      </c>
      <c r="E803" s="27">
        <v>2.9055020913739074</v>
      </c>
      <c r="F803" s="27" t="s">
        <v>3357</v>
      </c>
      <c r="G803" s="27" t="s">
        <v>3359</v>
      </c>
      <c r="H803" s="27" t="s">
        <v>3360</v>
      </c>
      <c r="I803" s="26" t="s">
        <v>3357</v>
      </c>
    </row>
    <row r="804" spans="2:9">
      <c r="B804" s="26" t="s">
        <v>3361</v>
      </c>
      <c r="C804" s="27" t="s">
        <v>3362</v>
      </c>
      <c r="D804" s="27">
        <v>0.83112404010291729</v>
      </c>
      <c r="E804" s="27">
        <v>-2.0513552233843373</v>
      </c>
      <c r="F804" s="27" t="s">
        <v>3361</v>
      </c>
      <c r="G804" s="27" t="s">
        <v>3363</v>
      </c>
      <c r="H804" s="27" t="s">
        <v>488</v>
      </c>
      <c r="I804" s="26" t="s">
        <v>3361</v>
      </c>
    </row>
    <row r="805" spans="2:9">
      <c r="B805" s="26" t="s">
        <v>3364</v>
      </c>
      <c r="C805" s="27" t="s">
        <v>3365</v>
      </c>
      <c r="D805" s="27">
        <v>-0.49360878540489378</v>
      </c>
      <c r="E805" s="27">
        <v>-0.94542917777605162</v>
      </c>
      <c r="F805" s="27" t="s">
        <v>3364</v>
      </c>
      <c r="G805" s="27" t="s">
        <v>3364</v>
      </c>
      <c r="H805" s="27" t="s">
        <v>1281</v>
      </c>
      <c r="I805" s="26" t="s">
        <v>3364</v>
      </c>
    </row>
    <row r="806" spans="2:9">
      <c r="B806" s="26" t="s">
        <v>3366</v>
      </c>
      <c r="C806" s="27" t="s">
        <v>3367</v>
      </c>
      <c r="D806" s="27">
        <v>0.38108739974038103</v>
      </c>
      <c r="E806" s="27">
        <v>-1.4448498462068546</v>
      </c>
      <c r="F806" s="27" t="s">
        <v>3366</v>
      </c>
      <c r="G806" s="27" t="s">
        <v>3368</v>
      </c>
      <c r="H806" s="27" t="s">
        <v>1607</v>
      </c>
      <c r="I806" s="26" t="s">
        <v>3366</v>
      </c>
    </row>
    <row r="807" spans="2:9">
      <c r="B807" s="26" t="s">
        <v>3369</v>
      </c>
      <c r="C807" s="27" t="s">
        <v>3370</v>
      </c>
      <c r="D807" s="27">
        <v>1.1716814237141393</v>
      </c>
      <c r="E807" s="27">
        <v>0.36328330232584555</v>
      </c>
      <c r="F807" s="27" t="s">
        <v>3369</v>
      </c>
      <c r="G807" s="27" t="s">
        <v>3369</v>
      </c>
      <c r="H807" s="27" t="s">
        <v>1296</v>
      </c>
      <c r="I807" s="26" t="s">
        <v>3369</v>
      </c>
    </row>
    <row r="808" spans="2:9">
      <c r="B808" s="26" t="s">
        <v>3371</v>
      </c>
      <c r="C808" s="27" t="s">
        <v>3372</v>
      </c>
      <c r="D808" s="27">
        <v>0.83687314157327963</v>
      </c>
      <c r="E808" s="27">
        <v>-1.6960429341539582</v>
      </c>
      <c r="F808" s="27" t="s">
        <v>3371</v>
      </c>
      <c r="G808" s="27" t="s">
        <v>3373</v>
      </c>
      <c r="H808" s="27" t="s">
        <v>488</v>
      </c>
      <c r="I808" s="26" t="s">
        <v>3371</v>
      </c>
    </row>
    <row r="809" spans="2:9">
      <c r="B809" s="26" t="s">
        <v>3374</v>
      </c>
      <c r="C809" s="27" t="s">
        <v>3375</v>
      </c>
      <c r="D809" s="27">
        <v>0.56520740525848867</v>
      </c>
      <c r="E809" s="27">
        <v>-1.6530275507217087</v>
      </c>
      <c r="F809" s="27" t="s">
        <v>3374</v>
      </c>
      <c r="G809" s="27" t="s">
        <v>3376</v>
      </c>
      <c r="H809" s="27" t="s">
        <v>488</v>
      </c>
      <c r="I809" s="26" t="s">
        <v>3374</v>
      </c>
    </row>
    <row r="810" spans="2:9">
      <c r="B810" s="26" t="s">
        <v>3377</v>
      </c>
      <c r="C810" s="27" t="s">
        <v>3378</v>
      </c>
      <c r="D810" s="27">
        <v>0.41124493605539503</v>
      </c>
      <c r="E810" s="27">
        <v>-1.3243209010670636</v>
      </c>
      <c r="F810" s="27" t="s">
        <v>3377</v>
      </c>
      <c r="G810" s="27" t="s">
        <v>3379</v>
      </c>
      <c r="H810" s="27" t="s">
        <v>1539</v>
      </c>
      <c r="I810" s="26" t="s">
        <v>3377</v>
      </c>
    </row>
    <row r="811" spans="2:9">
      <c r="B811" s="26" t="s">
        <v>3380</v>
      </c>
      <c r="C811" s="27" t="s">
        <v>3381</v>
      </c>
      <c r="D811" s="27">
        <v>0.56520920289222321</v>
      </c>
      <c r="E811" s="27">
        <v>6.621971272547382E-2</v>
      </c>
      <c r="F811" s="27" t="s">
        <v>3380</v>
      </c>
      <c r="G811" s="27" t="s">
        <v>3382</v>
      </c>
      <c r="H811" s="27" t="s">
        <v>1145</v>
      </c>
      <c r="I811" s="26" t="s">
        <v>3380</v>
      </c>
    </row>
    <row r="812" spans="2:9">
      <c r="B812" s="26" t="s">
        <v>3383</v>
      </c>
      <c r="C812" s="27" t="s">
        <v>3384</v>
      </c>
      <c r="D812" s="27">
        <v>0.44130127225040056</v>
      </c>
      <c r="E812" s="27">
        <v>-1.3322272937097643</v>
      </c>
      <c r="F812" s="27" t="s">
        <v>3383</v>
      </c>
      <c r="G812" s="27" t="s">
        <v>3385</v>
      </c>
      <c r="H812" s="27" t="s">
        <v>1539</v>
      </c>
      <c r="I812" s="26" t="s">
        <v>3383</v>
      </c>
    </row>
    <row r="813" spans="2:9">
      <c r="B813" s="26" t="s">
        <v>3386</v>
      </c>
      <c r="C813" s="27" t="s">
        <v>3387</v>
      </c>
      <c r="D813" s="27">
        <v>-0.46261891078834139</v>
      </c>
      <c r="E813" s="27">
        <v>-0.49556684855654548</v>
      </c>
      <c r="F813" s="27" t="s">
        <v>3386</v>
      </c>
      <c r="G813" s="27" t="s">
        <v>3386</v>
      </c>
      <c r="H813" s="27" t="s">
        <v>1320</v>
      </c>
      <c r="I813" s="26" t="s">
        <v>3386</v>
      </c>
    </row>
    <row r="814" spans="2:9">
      <c r="B814" s="26" t="s">
        <v>3388</v>
      </c>
      <c r="C814" s="27" t="s">
        <v>3389</v>
      </c>
      <c r="D814" s="27">
        <v>0.86652284389057022</v>
      </c>
      <c r="E814" s="27">
        <v>0.17394806173454733</v>
      </c>
      <c r="F814" s="27" t="s">
        <v>3388</v>
      </c>
      <c r="G814" s="27" t="s">
        <v>3390</v>
      </c>
      <c r="H814" s="27" t="s">
        <v>1149</v>
      </c>
      <c r="I814" s="26" t="s">
        <v>3388</v>
      </c>
    </row>
    <row r="815" spans="2:9">
      <c r="B815" s="26" t="s">
        <v>3391</v>
      </c>
      <c r="C815" s="27" t="s">
        <v>3392</v>
      </c>
      <c r="D815" s="27">
        <v>0.43887350131016489</v>
      </c>
      <c r="E815" s="27">
        <v>0.17702176575125941</v>
      </c>
      <c r="F815" s="27" t="s">
        <v>3391</v>
      </c>
      <c r="G815" s="27" t="s">
        <v>3391</v>
      </c>
      <c r="H815" s="27" t="s">
        <v>1365</v>
      </c>
      <c r="I815" s="26" t="s">
        <v>3391</v>
      </c>
    </row>
    <row r="816" spans="2:9">
      <c r="B816" s="26" t="s">
        <v>3393</v>
      </c>
      <c r="C816" s="27" t="s">
        <v>3394</v>
      </c>
      <c r="D816" s="27">
        <v>-0.57613842207112209</v>
      </c>
      <c r="E816" s="27">
        <v>-1.0229915798007558</v>
      </c>
      <c r="F816" s="27" t="s">
        <v>3393</v>
      </c>
      <c r="G816" s="27" t="s">
        <v>3393</v>
      </c>
      <c r="H816" s="27" t="s">
        <v>1264</v>
      </c>
      <c r="I816" s="26" t="s">
        <v>3393</v>
      </c>
    </row>
    <row r="817" spans="2:9">
      <c r="B817" s="26" t="s">
        <v>3395</v>
      </c>
      <c r="C817" s="27" t="s">
        <v>3396</v>
      </c>
      <c r="D817" s="27">
        <v>0.63095745704180517</v>
      </c>
      <c r="E817" s="27">
        <v>-9.3369179461444726E-2</v>
      </c>
      <c r="F817" s="27" t="s">
        <v>3395</v>
      </c>
      <c r="G817" s="27" t="s">
        <v>3395</v>
      </c>
      <c r="H817" s="27" t="s">
        <v>3395</v>
      </c>
      <c r="I817" s="26" t="s">
        <v>3395</v>
      </c>
    </row>
    <row r="818" spans="2:9">
      <c r="B818" s="26" t="s">
        <v>3397</v>
      </c>
      <c r="C818" s="27" t="s">
        <v>3398</v>
      </c>
      <c r="D818" s="27">
        <v>-0.39810959305812921</v>
      </c>
      <c r="E818" s="27">
        <v>-0.75486462202556237</v>
      </c>
      <c r="F818" s="27" t="s">
        <v>3397</v>
      </c>
      <c r="G818" s="27" t="s">
        <v>3399</v>
      </c>
      <c r="H818" s="27" t="s">
        <v>1281</v>
      </c>
      <c r="I818" s="26" t="s">
        <v>3397</v>
      </c>
    </row>
    <row r="819" spans="2:9">
      <c r="B819" s="26" t="s">
        <v>3400</v>
      </c>
      <c r="C819" s="27" t="s">
        <v>3401</v>
      </c>
      <c r="D819" s="27">
        <v>0.62690132954391409</v>
      </c>
      <c r="E819" s="27">
        <v>1.2973661155671288</v>
      </c>
      <c r="F819" s="27" t="s">
        <v>3400</v>
      </c>
      <c r="G819" s="27" t="s">
        <v>3400</v>
      </c>
      <c r="H819" s="27" t="s">
        <v>1720</v>
      </c>
      <c r="I819" s="26" t="s">
        <v>3400</v>
      </c>
    </row>
    <row r="820" spans="2:9">
      <c r="B820" s="26" t="s">
        <v>3402</v>
      </c>
      <c r="C820" s="27" t="s">
        <v>3403</v>
      </c>
      <c r="D820" s="27">
        <v>-0.67480187701646266</v>
      </c>
      <c r="E820" s="27">
        <v>3.1063020407209061</v>
      </c>
      <c r="F820" s="27" t="s">
        <v>3402</v>
      </c>
      <c r="G820" s="27" t="s">
        <v>3402</v>
      </c>
      <c r="H820" s="27" t="s">
        <v>1372</v>
      </c>
      <c r="I820" s="26" t="s">
        <v>3402</v>
      </c>
    </row>
    <row r="821" spans="2:9">
      <c r="B821" s="26" t="s">
        <v>3404</v>
      </c>
      <c r="C821" s="27" t="s">
        <v>3405</v>
      </c>
      <c r="D821" s="27">
        <v>0.29497984497852042</v>
      </c>
      <c r="E821" s="27">
        <v>0.74326242757858985</v>
      </c>
      <c r="F821" s="27" t="s">
        <v>3404</v>
      </c>
      <c r="G821" s="27" t="s">
        <v>3406</v>
      </c>
      <c r="H821" s="27" t="s">
        <v>1184</v>
      </c>
      <c r="I821" s="26" t="s">
        <v>3404</v>
      </c>
    </row>
    <row r="822" spans="2:9">
      <c r="B822" s="26" t="s">
        <v>3407</v>
      </c>
      <c r="C822" s="27" t="s">
        <v>3408</v>
      </c>
      <c r="D822" s="27">
        <v>0.28702637680749432</v>
      </c>
      <c r="E822" s="27">
        <v>-1.4993530366471517</v>
      </c>
      <c r="F822" s="27" t="s">
        <v>3407</v>
      </c>
      <c r="G822" s="27" t="s">
        <v>3407</v>
      </c>
      <c r="H822" s="27" t="s">
        <v>3409</v>
      </c>
      <c r="I822" s="26" t="s">
        <v>3407</v>
      </c>
    </row>
    <row r="823" spans="2:9">
      <c r="B823" s="26" t="s">
        <v>3410</v>
      </c>
      <c r="C823" s="27" t="s">
        <v>3411</v>
      </c>
      <c r="D823" s="27">
        <v>0.64219566394765615</v>
      </c>
      <c r="E823" s="27">
        <v>0.10251383382155169</v>
      </c>
      <c r="F823" s="27" t="s">
        <v>3410</v>
      </c>
      <c r="G823" s="27" t="s">
        <v>3410</v>
      </c>
      <c r="H823" s="27" t="s">
        <v>1145</v>
      </c>
      <c r="I823" s="26" t="s">
        <v>3410</v>
      </c>
    </row>
    <row r="824" spans="2:9">
      <c r="B824" s="26" t="s">
        <v>3412</v>
      </c>
      <c r="C824" s="27" t="s">
        <v>3413</v>
      </c>
      <c r="D824" s="27">
        <v>-0.1061455116986718</v>
      </c>
      <c r="E824" s="27">
        <v>2.5375690762320855</v>
      </c>
      <c r="F824" s="27" t="s">
        <v>3412</v>
      </c>
      <c r="G824" s="27" t="s">
        <v>3412</v>
      </c>
      <c r="H824" s="27" t="s">
        <v>3414</v>
      </c>
      <c r="I824" s="26" t="s">
        <v>3412</v>
      </c>
    </row>
    <row r="825" spans="2:9">
      <c r="B825" s="26" t="s">
        <v>3415</v>
      </c>
      <c r="C825" s="27" t="s">
        <v>3416</v>
      </c>
      <c r="D825" s="27">
        <v>0.88943374945038478</v>
      </c>
      <c r="E825" s="27">
        <v>0.10546012378836271</v>
      </c>
      <c r="F825" s="27" t="s">
        <v>3415</v>
      </c>
      <c r="G825" s="27" t="s">
        <v>3415</v>
      </c>
      <c r="H825" s="27" t="s">
        <v>1149</v>
      </c>
      <c r="I825" s="26" t="s">
        <v>3415</v>
      </c>
    </row>
    <row r="826" spans="2:9">
      <c r="B826" s="26" t="s">
        <v>3417</v>
      </c>
      <c r="C826" s="27" t="s">
        <v>3418</v>
      </c>
      <c r="D826" s="27">
        <v>1.0848076442665779</v>
      </c>
      <c r="E826" s="27">
        <v>-2.5387035822908639</v>
      </c>
      <c r="F826" s="27" t="s">
        <v>3417</v>
      </c>
      <c r="G826" s="27" t="s">
        <v>3417</v>
      </c>
      <c r="H826" s="27" t="s">
        <v>488</v>
      </c>
      <c r="I826" s="26" t="s">
        <v>3417</v>
      </c>
    </row>
    <row r="827" spans="2:9">
      <c r="B827" s="26" t="s">
        <v>3419</v>
      </c>
      <c r="C827" s="27" t="s">
        <v>3420</v>
      </c>
      <c r="D827" s="27">
        <v>0.97514859080233762</v>
      </c>
      <c r="E827" s="27">
        <v>-7.7371495891911071E-2</v>
      </c>
      <c r="F827" s="27" t="s">
        <v>3419</v>
      </c>
      <c r="G827" s="27" t="s">
        <v>3419</v>
      </c>
      <c r="H827" s="27" t="s">
        <v>1194</v>
      </c>
      <c r="I827" s="26" t="s">
        <v>3419</v>
      </c>
    </row>
    <row r="828" spans="2:9">
      <c r="B828" s="26" t="s">
        <v>3421</v>
      </c>
      <c r="C828" s="27" t="s">
        <v>3422</v>
      </c>
      <c r="D828" s="27">
        <v>0.15104096484201535</v>
      </c>
      <c r="E828" s="27">
        <v>-1.4518032266549967</v>
      </c>
      <c r="F828" s="27" t="s">
        <v>3421</v>
      </c>
      <c r="G828" s="27" t="s">
        <v>3421</v>
      </c>
      <c r="H828" s="27" t="s">
        <v>3423</v>
      </c>
      <c r="I828" s="26" t="s">
        <v>3421</v>
      </c>
    </row>
    <row r="829" spans="2:9">
      <c r="B829" s="26" t="s">
        <v>3424</v>
      </c>
      <c r="C829" s="27" t="s">
        <v>3425</v>
      </c>
      <c r="D829" s="27">
        <v>0.90572464171627565</v>
      </c>
      <c r="E829" s="27">
        <v>-3.7825126633750088E-2</v>
      </c>
      <c r="F829" s="27" t="s">
        <v>3424</v>
      </c>
      <c r="G829" s="27" t="s">
        <v>3426</v>
      </c>
      <c r="H829" s="27" t="s">
        <v>1194</v>
      </c>
      <c r="I829" s="26" t="s">
        <v>3424</v>
      </c>
    </row>
    <row r="830" spans="2:9">
      <c r="B830" s="26" t="s">
        <v>3427</v>
      </c>
      <c r="C830" s="27" t="s">
        <v>3428</v>
      </c>
      <c r="D830" s="27">
        <v>0.5107758546866823</v>
      </c>
      <c r="E830" s="27">
        <v>-1.6556262633134071</v>
      </c>
      <c r="F830" s="27" t="s">
        <v>3427</v>
      </c>
      <c r="G830" s="27" t="s">
        <v>3429</v>
      </c>
      <c r="H830" s="27" t="s">
        <v>488</v>
      </c>
      <c r="I830" s="26" t="s">
        <v>3427</v>
      </c>
    </row>
    <row r="831" spans="2:9">
      <c r="B831" s="26" t="s">
        <v>3430</v>
      </c>
      <c r="C831" s="27" t="s">
        <v>3431</v>
      </c>
      <c r="D831" s="27">
        <v>5.6467857636729984E-2</v>
      </c>
      <c r="E831" s="27">
        <v>0.34507427126786588</v>
      </c>
      <c r="F831" s="27" t="s">
        <v>3430</v>
      </c>
      <c r="G831" s="27" t="s">
        <v>3430</v>
      </c>
      <c r="H831" s="27" t="s">
        <v>1735</v>
      </c>
      <c r="I831" s="26" t="s">
        <v>3430</v>
      </c>
    </row>
    <row r="832" spans="2:9">
      <c r="B832" s="26" t="s">
        <v>3432</v>
      </c>
      <c r="C832" s="27" t="s">
        <v>3433</v>
      </c>
      <c r="D832" s="27">
        <v>0.14187363200066225</v>
      </c>
      <c r="E832" s="27">
        <v>0.60323987562785841</v>
      </c>
      <c r="F832" s="27" t="s">
        <v>3432</v>
      </c>
      <c r="G832" s="27" t="s">
        <v>3432</v>
      </c>
      <c r="H832" s="27" t="s">
        <v>1230</v>
      </c>
      <c r="I832" s="26" t="s">
        <v>3432</v>
      </c>
    </row>
    <row r="833" spans="2:9">
      <c r="B833" s="26" t="s">
        <v>3434</v>
      </c>
      <c r="C833" s="27" t="s">
        <v>3435</v>
      </c>
      <c r="D833" s="27">
        <v>0.91676910365197128</v>
      </c>
      <c r="E833" s="27">
        <v>0.54134355109958687</v>
      </c>
      <c r="F833" s="27" t="s">
        <v>3434</v>
      </c>
      <c r="G833" s="27" t="s">
        <v>3434</v>
      </c>
      <c r="H833" s="27" t="s">
        <v>1160</v>
      </c>
      <c r="I833" s="26" t="s">
        <v>3434</v>
      </c>
    </row>
    <row r="834" spans="2:9">
      <c r="B834" s="26" t="s">
        <v>3436</v>
      </c>
      <c r="C834" s="27" t="s">
        <v>3437</v>
      </c>
      <c r="D834" s="27">
        <v>0.65551599677122474</v>
      </c>
      <c r="E834" s="27">
        <v>2.2129204182841811</v>
      </c>
      <c r="F834" s="27" t="s">
        <v>3436</v>
      </c>
      <c r="G834" s="27" t="s">
        <v>3438</v>
      </c>
      <c r="H834" s="27" t="s">
        <v>2429</v>
      </c>
      <c r="I834" s="26" t="s">
        <v>3436</v>
      </c>
    </row>
    <row r="835" spans="2:9">
      <c r="B835" s="26" t="s">
        <v>3439</v>
      </c>
      <c r="C835" s="27" t="s">
        <v>3440</v>
      </c>
      <c r="D835" s="27">
        <v>-0.40282025897402779</v>
      </c>
      <c r="E835" s="27">
        <v>-2.3542746173626541</v>
      </c>
      <c r="F835" s="27" t="s">
        <v>3439</v>
      </c>
      <c r="G835" s="27" t="s">
        <v>3439</v>
      </c>
      <c r="H835" s="27" t="s">
        <v>1142</v>
      </c>
      <c r="I835" s="26" t="s">
        <v>3439</v>
      </c>
    </row>
    <row r="836" spans="2:9">
      <c r="B836" s="26" t="s">
        <v>3441</v>
      </c>
      <c r="C836" s="27" t="s">
        <v>3442</v>
      </c>
      <c r="D836" s="27">
        <v>0.7917319594180352</v>
      </c>
      <c r="E836" s="27">
        <v>9.3015053937848216E-2</v>
      </c>
      <c r="F836" s="27" t="s">
        <v>3441</v>
      </c>
      <c r="G836" s="27" t="s">
        <v>3443</v>
      </c>
      <c r="H836" s="27" t="s">
        <v>1293</v>
      </c>
      <c r="I836" s="26" t="s">
        <v>3441</v>
      </c>
    </row>
    <row r="837" spans="2:9">
      <c r="B837" s="26" t="s">
        <v>3444</v>
      </c>
      <c r="C837" s="27" t="s">
        <v>3445</v>
      </c>
      <c r="D837" s="27">
        <v>0.20951281374833683</v>
      </c>
      <c r="E837" s="27">
        <v>-1.0783726480751894</v>
      </c>
      <c r="F837" s="27" t="s">
        <v>3444</v>
      </c>
      <c r="G837" s="27" t="s">
        <v>3446</v>
      </c>
      <c r="H837" s="27" t="s">
        <v>3447</v>
      </c>
      <c r="I837" s="26" t="s">
        <v>3444</v>
      </c>
    </row>
    <row r="838" spans="2:9">
      <c r="B838" s="26" t="s">
        <v>3448</v>
      </c>
      <c r="C838" s="27" t="s">
        <v>3449</v>
      </c>
      <c r="D838" s="27">
        <v>0.39573421981408546</v>
      </c>
      <c r="E838" s="27">
        <v>2.1199816888823673</v>
      </c>
      <c r="F838" s="27" t="s">
        <v>3448</v>
      </c>
      <c r="G838" s="27" t="s">
        <v>3448</v>
      </c>
      <c r="H838" s="27" t="s">
        <v>2666</v>
      </c>
      <c r="I838" s="26" t="s">
        <v>3448</v>
      </c>
    </row>
    <row r="839" spans="2:9">
      <c r="B839" s="26" t="s">
        <v>3450</v>
      </c>
      <c r="C839" s="27" t="s">
        <v>3451</v>
      </c>
      <c r="D839" s="27">
        <v>2.0357172163647897E-2</v>
      </c>
      <c r="E839" s="27">
        <v>1.7052686512969242</v>
      </c>
      <c r="F839" s="27" t="s">
        <v>3450</v>
      </c>
      <c r="G839" s="27" t="s">
        <v>3452</v>
      </c>
      <c r="H839" s="27" t="s">
        <v>1427</v>
      </c>
      <c r="I839" s="26" t="s">
        <v>3450</v>
      </c>
    </row>
    <row r="840" spans="2:9">
      <c r="B840" s="26" t="s">
        <v>3453</v>
      </c>
      <c r="C840" s="27" t="s">
        <v>3454</v>
      </c>
      <c r="D840" s="27">
        <v>0.61378519459662084</v>
      </c>
      <c r="E840" s="27">
        <v>-1.8832451769396015</v>
      </c>
      <c r="F840" s="27" t="s">
        <v>3453</v>
      </c>
      <c r="G840" s="27" t="s">
        <v>3455</v>
      </c>
      <c r="H840" s="27" t="s">
        <v>488</v>
      </c>
      <c r="I840" s="26" t="s">
        <v>3453</v>
      </c>
    </row>
    <row r="841" spans="2:9">
      <c r="B841" s="26" t="s">
        <v>3456</v>
      </c>
      <c r="C841" s="27" t="s">
        <v>3457</v>
      </c>
      <c r="D841" s="27">
        <v>0.51818999529315812</v>
      </c>
      <c r="E841" s="27">
        <v>-1.435913742327571</v>
      </c>
      <c r="F841" s="27" t="s">
        <v>3456</v>
      </c>
      <c r="G841" s="27" t="s">
        <v>3458</v>
      </c>
      <c r="H841" s="27" t="s">
        <v>488</v>
      </c>
      <c r="I841" s="26" t="s">
        <v>3456</v>
      </c>
    </row>
    <row r="842" spans="2:9">
      <c r="B842" s="26" t="s">
        <v>3459</v>
      </c>
      <c r="C842" s="27" t="s">
        <v>3460</v>
      </c>
      <c r="D842" s="27">
        <v>0.77515831667604851</v>
      </c>
      <c r="E842" s="27">
        <v>0.15424347264500904</v>
      </c>
      <c r="F842" s="27" t="s">
        <v>3459</v>
      </c>
      <c r="G842" s="27" t="s">
        <v>3461</v>
      </c>
      <c r="H842" s="27" t="s">
        <v>1325</v>
      </c>
      <c r="I842" s="26" t="s">
        <v>3459</v>
      </c>
    </row>
    <row r="843" spans="2:9">
      <c r="B843" s="26" t="s">
        <v>3462</v>
      </c>
      <c r="C843" s="27" t="s">
        <v>3463</v>
      </c>
      <c r="D843" s="27">
        <v>1.1203426021169245</v>
      </c>
      <c r="E843" s="27">
        <v>-0.90195300640082499</v>
      </c>
      <c r="F843" s="27" t="s">
        <v>3462</v>
      </c>
      <c r="G843" s="27" t="s">
        <v>3464</v>
      </c>
      <c r="H843" s="27" t="s">
        <v>3465</v>
      </c>
      <c r="I843" s="26" t="s">
        <v>3462</v>
      </c>
    </row>
    <row r="844" spans="2:9">
      <c r="B844" s="26" t="s">
        <v>3460</v>
      </c>
      <c r="C844" s="27" t="s">
        <v>3466</v>
      </c>
      <c r="D844" s="27">
        <v>0.26844560590521543</v>
      </c>
      <c r="E844" s="27">
        <v>1.2886009866302102</v>
      </c>
      <c r="F844" s="27" t="s">
        <v>3460</v>
      </c>
      <c r="G844" s="27" t="s">
        <v>3460</v>
      </c>
      <c r="H844" s="27" t="s">
        <v>1305</v>
      </c>
      <c r="I844" s="26" t="s">
        <v>3460</v>
      </c>
    </row>
    <row r="845" spans="2:9">
      <c r="B845" s="26" t="s">
        <v>3467</v>
      </c>
      <c r="C845" s="27" t="s">
        <v>3468</v>
      </c>
      <c r="D845" s="27">
        <v>-2.9161135399611144E-2</v>
      </c>
      <c r="E845" s="27">
        <v>0.51030810373072255</v>
      </c>
      <c r="F845" s="27" t="s">
        <v>3467</v>
      </c>
      <c r="G845" s="27" t="s">
        <v>3467</v>
      </c>
      <c r="H845" s="27" t="s">
        <v>1735</v>
      </c>
      <c r="I845" s="26" t="s">
        <v>3467</v>
      </c>
    </row>
    <row r="846" spans="2:9">
      <c r="B846" s="26" t="s">
        <v>3469</v>
      </c>
      <c r="C846" s="27" t="s">
        <v>3470</v>
      </c>
      <c r="D846" s="27">
        <v>1.0064057130428372</v>
      </c>
      <c r="E846" s="27">
        <v>0.21432294873021085</v>
      </c>
      <c r="F846" s="27" t="s">
        <v>3469</v>
      </c>
      <c r="G846" s="27" t="s">
        <v>3471</v>
      </c>
      <c r="H846" s="27" t="s">
        <v>1296</v>
      </c>
      <c r="I846" s="26" t="s">
        <v>3469</v>
      </c>
    </row>
    <row r="847" spans="2:9">
      <c r="B847" s="26" t="s">
        <v>3472</v>
      </c>
      <c r="C847" s="27" t="s">
        <v>3473</v>
      </c>
      <c r="D847" s="27">
        <v>0.16294201589757817</v>
      </c>
      <c r="E847" s="27">
        <v>0.23335226669375167</v>
      </c>
      <c r="F847" s="27" t="s">
        <v>3472</v>
      </c>
      <c r="G847" s="27" t="s">
        <v>3472</v>
      </c>
      <c r="H847" s="27" t="s">
        <v>1795</v>
      </c>
      <c r="I847" s="26" t="s">
        <v>3472</v>
      </c>
    </row>
    <row r="848" spans="2:9">
      <c r="B848" s="26" t="s">
        <v>3474</v>
      </c>
      <c r="C848" s="27" t="s">
        <v>3475</v>
      </c>
      <c r="D848" s="27">
        <v>0.12806807172114754</v>
      </c>
      <c r="E848" s="27">
        <v>1.4246414080354339</v>
      </c>
      <c r="F848" s="27" t="s">
        <v>3474</v>
      </c>
      <c r="G848" s="27" t="s">
        <v>3476</v>
      </c>
      <c r="H848" s="27" t="s">
        <v>2460</v>
      </c>
      <c r="I848" s="26" t="s">
        <v>3474</v>
      </c>
    </row>
    <row r="849" spans="2:9">
      <c r="B849" s="26" t="s">
        <v>3477</v>
      </c>
      <c r="C849" s="27" t="s">
        <v>3478</v>
      </c>
      <c r="D849" s="27">
        <v>0.75313403337021356</v>
      </c>
      <c r="E849" s="27">
        <v>0.44877476805902911</v>
      </c>
      <c r="F849" s="27" t="s">
        <v>3477</v>
      </c>
      <c r="G849" s="27" t="s">
        <v>3479</v>
      </c>
      <c r="H849" s="27" t="s">
        <v>1991</v>
      </c>
      <c r="I849" s="26" t="s">
        <v>3477</v>
      </c>
    </row>
    <row r="850" spans="2:9">
      <c r="B850" s="26" t="s">
        <v>3480</v>
      </c>
      <c r="C850" s="27" t="s">
        <v>3481</v>
      </c>
      <c r="D850" s="27">
        <v>0.66586230825765247</v>
      </c>
      <c r="E850" s="27">
        <v>0.37394726421532165</v>
      </c>
      <c r="F850" s="27" t="s">
        <v>3480</v>
      </c>
      <c r="G850" s="27" t="s">
        <v>3482</v>
      </c>
      <c r="H850" s="27" t="s">
        <v>1302</v>
      </c>
      <c r="I850" s="26" t="s">
        <v>3480</v>
      </c>
    </row>
    <row r="851" spans="2:9">
      <c r="B851" s="26" t="s">
        <v>3483</v>
      </c>
      <c r="C851" s="27" t="s">
        <v>3484</v>
      </c>
      <c r="D851" s="27">
        <v>4.4857230704284809E-2</v>
      </c>
      <c r="E851" s="27">
        <v>-1.3595870526941443</v>
      </c>
      <c r="F851" s="27" t="s">
        <v>3483</v>
      </c>
      <c r="G851" s="27" t="s">
        <v>3483</v>
      </c>
      <c r="H851" s="27" t="s">
        <v>1257</v>
      </c>
      <c r="I851" s="26" t="s">
        <v>3483</v>
      </c>
    </row>
    <row r="852" spans="2:9">
      <c r="B852" s="26" t="s">
        <v>3485</v>
      </c>
      <c r="C852" s="27" t="s">
        <v>3486</v>
      </c>
      <c r="D852" s="27">
        <v>-7.9195711304344413E-3</v>
      </c>
      <c r="E852" s="27">
        <v>-1.5754371513105718</v>
      </c>
      <c r="F852" s="27" t="s">
        <v>3485</v>
      </c>
      <c r="G852" s="27" t="s">
        <v>3487</v>
      </c>
      <c r="H852" s="27" t="s">
        <v>3488</v>
      </c>
      <c r="I852" s="26" t="s">
        <v>3485</v>
      </c>
    </row>
    <row r="853" spans="2:9">
      <c r="B853" s="26" t="s">
        <v>3489</v>
      </c>
      <c r="C853" s="27" t="s">
        <v>3490</v>
      </c>
      <c r="D853" s="27">
        <v>0.77641145945708023</v>
      </c>
      <c r="E853" s="27">
        <v>-1.5381516976269693</v>
      </c>
      <c r="F853" s="27" t="s">
        <v>3489</v>
      </c>
      <c r="G853" s="27" t="s">
        <v>3491</v>
      </c>
      <c r="H853" s="27" t="s">
        <v>488</v>
      </c>
      <c r="I853" s="26" t="s">
        <v>3489</v>
      </c>
    </row>
    <row r="854" spans="2:9">
      <c r="B854" s="26" t="s">
        <v>3492</v>
      </c>
      <c r="C854" s="27" t="s">
        <v>3493</v>
      </c>
      <c r="D854" s="27">
        <v>0.82168706212040488</v>
      </c>
      <c r="E854" s="27">
        <v>-2.13944207307659</v>
      </c>
      <c r="F854" s="27" t="s">
        <v>3492</v>
      </c>
      <c r="G854" s="27" t="s">
        <v>3494</v>
      </c>
      <c r="H854" s="27" t="s">
        <v>488</v>
      </c>
      <c r="I854" s="26" t="s">
        <v>3492</v>
      </c>
    </row>
    <row r="855" spans="2:9">
      <c r="B855" s="26" t="s">
        <v>3495</v>
      </c>
      <c r="C855" s="27" t="s">
        <v>3496</v>
      </c>
      <c r="D855" s="27">
        <v>-0.59350968369036239</v>
      </c>
      <c r="E855" s="27">
        <v>0.39058549718992314</v>
      </c>
      <c r="F855" s="27" t="s">
        <v>3495</v>
      </c>
      <c r="G855" s="27" t="s">
        <v>3495</v>
      </c>
      <c r="H855" s="27" t="s">
        <v>1320</v>
      </c>
      <c r="I855" s="26" t="s">
        <v>3495</v>
      </c>
    </row>
    <row r="856" spans="2:9">
      <c r="B856" s="26" t="s">
        <v>3497</v>
      </c>
      <c r="C856" s="27" t="s">
        <v>3498</v>
      </c>
      <c r="D856" s="27">
        <v>0.54222492426180335</v>
      </c>
      <c r="E856" s="27">
        <v>-1.7074364644235132</v>
      </c>
      <c r="F856" s="27" t="s">
        <v>3497</v>
      </c>
      <c r="G856" s="27" t="s">
        <v>3499</v>
      </c>
      <c r="H856" s="27" t="s">
        <v>488</v>
      </c>
      <c r="I856" s="26" t="s">
        <v>3497</v>
      </c>
    </row>
    <row r="857" spans="2:9">
      <c r="B857" s="26" t="s">
        <v>3500</v>
      </c>
      <c r="C857" s="27" t="s">
        <v>3501</v>
      </c>
      <c r="D857" s="27">
        <v>0.73131042693005899</v>
      </c>
      <c r="E857" s="27">
        <v>4.8180687051650399E-2</v>
      </c>
      <c r="F857" s="27" t="s">
        <v>3500</v>
      </c>
      <c r="G857" s="27" t="s">
        <v>3502</v>
      </c>
      <c r="H857" s="27" t="s">
        <v>1299</v>
      </c>
      <c r="I857" s="26" t="s">
        <v>3500</v>
      </c>
    </row>
    <row r="858" spans="2:9">
      <c r="B858" s="26" t="s">
        <v>3503</v>
      </c>
      <c r="C858" s="27" t="s">
        <v>3504</v>
      </c>
      <c r="D858" s="27">
        <v>0.9271136868532297</v>
      </c>
      <c r="E858" s="27">
        <v>0.1148328929773641</v>
      </c>
      <c r="F858" s="27" t="s">
        <v>3503</v>
      </c>
      <c r="G858" s="27" t="s">
        <v>3505</v>
      </c>
      <c r="H858" s="27" t="s">
        <v>1436</v>
      </c>
      <c r="I858" s="26" t="s">
        <v>3503</v>
      </c>
    </row>
    <row r="859" spans="2:9">
      <c r="B859" s="26" t="s">
        <v>3506</v>
      </c>
      <c r="C859" s="27" t="s">
        <v>3507</v>
      </c>
      <c r="D859" s="27">
        <v>0.74841111691676809</v>
      </c>
      <c r="E859" s="27">
        <v>-1.4926543867071089</v>
      </c>
      <c r="F859" s="27" t="s">
        <v>3506</v>
      </c>
      <c r="G859" s="27" t="s">
        <v>3508</v>
      </c>
      <c r="H859" s="27" t="s">
        <v>488</v>
      </c>
      <c r="I859" s="26" t="s">
        <v>3506</v>
      </c>
    </row>
    <row r="860" spans="2:9">
      <c r="B860" s="26" t="s">
        <v>3509</v>
      </c>
      <c r="C860" s="27" t="s">
        <v>3510</v>
      </c>
      <c r="D860" s="27">
        <v>0.74629756961836091</v>
      </c>
      <c r="E860" s="27">
        <v>0.19324110945157288</v>
      </c>
      <c r="F860" s="27" t="s">
        <v>3509</v>
      </c>
      <c r="G860" s="27" t="s">
        <v>3509</v>
      </c>
      <c r="H860" s="27" t="s">
        <v>1325</v>
      </c>
      <c r="I860" s="26" t="s">
        <v>3509</v>
      </c>
    </row>
    <row r="861" spans="2:9">
      <c r="B861" s="26" t="s">
        <v>3511</v>
      </c>
      <c r="C861" s="27" t="s">
        <v>3512</v>
      </c>
      <c r="D861" s="27">
        <v>-0.40902762142181193</v>
      </c>
      <c r="E861" s="27">
        <v>-0.81110785450793421</v>
      </c>
      <c r="F861" s="27" t="s">
        <v>3511</v>
      </c>
      <c r="G861" s="27" t="s">
        <v>2354</v>
      </c>
      <c r="H861" s="27" t="s">
        <v>1281</v>
      </c>
      <c r="I861" s="26" t="s">
        <v>3511</v>
      </c>
    </row>
    <row r="862" spans="2:9">
      <c r="B862" s="26" t="s">
        <v>3513</v>
      </c>
      <c r="C862" s="27" t="s">
        <v>3514</v>
      </c>
      <c r="D862" s="27">
        <v>0.68228762336651283</v>
      </c>
      <c r="E862" s="27">
        <v>-0.48921230591933584</v>
      </c>
      <c r="F862" s="27" t="s">
        <v>3513</v>
      </c>
      <c r="G862" s="27" t="s">
        <v>3515</v>
      </c>
      <c r="H862" s="27" t="s">
        <v>1801</v>
      </c>
      <c r="I862" s="26" t="s">
        <v>3513</v>
      </c>
    </row>
    <row r="863" spans="2:9">
      <c r="B863" s="26" t="s">
        <v>3516</v>
      </c>
      <c r="C863" s="27" t="s">
        <v>3517</v>
      </c>
      <c r="D863" s="27">
        <v>0.64906528797901719</v>
      </c>
      <c r="E863" s="27">
        <v>-6.5927368377999562E-2</v>
      </c>
      <c r="F863" s="27" t="s">
        <v>3516</v>
      </c>
      <c r="G863" s="27" t="s">
        <v>3518</v>
      </c>
      <c r="H863" s="27" t="s">
        <v>1299</v>
      </c>
      <c r="I863" s="26" t="s">
        <v>3516</v>
      </c>
    </row>
    <row r="864" spans="2:9">
      <c r="B864" s="26" t="s">
        <v>3518</v>
      </c>
      <c r="C864" s="27" t="s">
        <v>3517</v>
      </c>
      <c r="D864" s="27">
        <v>0.64906528797901719</v>
      </c>
      <c r="E864" s="27">
        <v>-6.5927368377999562E-2</v>
      </c>
      <c r="F864" s="27" t="s">
        <v>3518</v>
      </c>
      <c r="G864" s="27" t="s">
        <v>3518</v>
      </c>
      <c r="H864" s="27" t="s">
        <v>1299</v>
      </c>
      <c r="I864" s="26" t="s">
        <v>3518</v>
      </c>
    </row>
    <row r="865" spans="2:9">
      <c r="B865" s="26" t="s">
        <v>3519</v>
      </c>
      <c r="C865" s="27" t="s">
        <v>3520</v>
      </c>
      <c r="D865" s="27">
        <v>0.82014941956680998</v>
      </c>
      <c r="E865" s="27">
        <v>0.26947185503114413</v>
      </c>
      <c r="F865" s="27" t="s">
        <v>3519</v>
      </c>
      <c r="G865" s="27" t="s">
        <v>3521</v>
      </c>
      <c r="H865" s="27" t="s">
        <v>3522</v>
      </c>
      <c r="I865" s="26" t="s">
        <v>3519</v>
      </c>
    </row>
    <row r="866" spans="2:9">
      <c r="B866" s="26" t="s">
        <v>3523</v>
      </c>
      <c r="C866" s="27" t="s">
        <v>3524</v>
      </c>
      <c r="D866" s="27">
        <v>0.6167889074959404</v>
      </c>
      <c r="E866" s="27">
        <v>-1.3606691884208402</v>
      </c>
      <c r="F866" s="27" t="s">
        <v>3523</v>
      </c>
      <c r="G866" s="27" t="s">
        <v>3525</v>
      </c>
      <c r="H866" s="27" t="s">
        <v>488</v>
      </c>
      <c r="I866" s="26" t="s">
        <v>3523</v>
      </c>
    </row>
    <row r="867" spans="2:9">
      <c r="B867" s="26" t="s">
        <v>3526</v>
      </c>
      <c r="C867" s="27" t="s">
        <v>3527</v>
      </c>
      <c r="D867" s="27">
        <v>1.0083587422282478</v>
      </c>
      <c r="E867" s="27">
        <v>0.20717757101222992</v>
      </c>
      <c r="F867" s="27" t="s">
        <v>3526</v>
      </c>
      <c r="G867" s="27" t="s">
        <v>3471</v>
      </c>
      <c r="H867" s="27" t="s">
        <v>1296</v>
      </c>
      <c r="I867" s="26" t="s">
        <v>3526</v>
      </c>
    </row>
    <row r="868" spans="2:9">
      <c r="B868" s="26" t="s">
        <v>3528</v>
      </c>
      <c r="C868" s="27" t="s">
        <v>3529</v>
      </c>
      <c r="D868" s="27">
        <v>0.6314261864138706</v>
      </c>
      <c r="E868" s="27">
        <v>-9.2929086395075855E-2</v>
      </c>
      <c r="F868" s="27" t="s">
        <v>3528</v>
      </c>
      <c r="G868" s="27" t="s">
        <v>3530</v>
      </c>
      <c r="H868" s="27" t="s">
        <v>1145</v>
      </c>
      <c r="I868" s="26" t="s">
        <v>3528</v>
      </c>
    </row>
    <row r="869" spans="2:9">
      <c r="B869" s="26" t="s">
        <v>3531</v>
      </c>
      <c r="C869" s="27" t="s">
        <v>3532</v>
      </c>
      <c r="D869" s="27">
        <v>0.76891526015356326</v>
      </c>
      <c r="E869" s="27">
        <v>-1.3215545424722948</v>
      </c>
      <c r="F869" s="27" t="s">
        <v>3531</v>
      </c>
      <c r="G869" s="27" t="s">
        <v>3533</v>
      </c>
      <c r="H869" s="27" t="s">
        <v>488</v>
      </c>
      <c r="I869" s="26" t="s">
        <v>3531</v>
      </c>
    </row>
    <row r="870" spans="2:9">
      <c r="B870" s="26" t="s">
        <v>3534</v>
      </c>
      <c r="C870" s="27" t="s">
        <v>3535</v>
      </c>
      <c r="D870" s="27">
        <v>0.82871720820486572</v>
      </c>
      <c r="E870" s="27">
        <v>-1.9437906796359763</v>
      </c>
      <c r="F870" s="27" t="s">
        <v>3534</v>
      </c>
      <c r="G870" s="27" t="s">
        <v>3536</v>
      </c>
      <c r="H870" s="27" t="s">
        <v>488</v>
      </c>
      <c r="I870" s="26" t="s">
        <v>3534</v>
      </c>
    </row>
    <row r="871" spans="2:9">
      <c r="B871" s="26" t="s">
        <v>3537</v>
      </c>
      <c r="C871" s="27" t="s">
        <v>3538</v>
      </c>
      <c r="D871" s="27">
        <v>-0.76384334713531832</v>
      </c>
      <c r="E871" s="27">
        <v>-2.9693868340596858</v>
      </c>
      <c r="F871" s="27" t="s">
        <v>3537</v>
      </c>
      <c r="G871" s="27" t="s">
        <v>3537</v>
      </c>
      <c r="H871" s="27" t="s">
        <v>1372</v>
      </c>
      <c r="I871" s="26" t="s">
        <v>3537</v>
      </c>
    </row>
    <row r="872" spans="2:9">
      <c r="B872" s="26" t="s">
        <v>3539</v>
      </c>
      <c r="C872" s="27" t="s">
        <v>3540</v>
      </c>
      <c r="D872" s="27">
        <v>1.1119824193064148E-2</v>
      </c>
      <c r="E872" s="27">
        <v>2.1441369594414508</v>
      </c>
      <c r="F872" s="27" t="s">
        <v>3539</v>
      </c>
      <c r="G872" s="27" t="s">
        <v>3541</v>
      </c>
      <c r="H872" s="27" t="s">
        <v>1427</v>
      </c>
      <c r="I872" s="26" t="s">
        <v>3539</v>
      </c>
    </row>
    <row r="873" spans="2:9">
      <c r="B873" s="26" t="s">
        <v>3542</v>
      </c>
      <c r="C873" s="27" t="s">
        <v>3543</v>
      </c>
      <c r="D873" s="27">
        <v>0.25452659446778209</v>
      </c>
      <c r="E873" s="27">
        <v>-1.5800028746834041</v>
      </c>
      <c r="F873" s="27" t="s">
        <v>3542</v>
      </c>
      <c r="G873" s="27" t="s">
        <v>3544</v>
      </c>
      <c r="H873" s="27" t="s">
        <v>2263</v>
      </c>
      <c r="I873" s="26" t="s">
        <v>3542</v>
      </c>
    </row>
    <row r="874" spans="2:9">
      <c r="B874" s="26" t="s">
        <v>3545</v>
      </c>
      <c r="C874" s="27" t="s">
        <v>3546</v>
      </c>
      <c r="D874" s="27">
        <v>0.1845524695896025</v>
      </c>
      <c r="E874" s="27">
        <v>-1.0875612196265918</v>
      </c>
      <c r="F874" s="27" t="s">
        <v>3545</v>
      </c>
      <c r="G874" s="27" t="s">
        <v>3545</v>
      </c>
      <c r="H874" s="27" t="s">
        <v>1155</v>
      </c>
      <c r="I874" s="26" t="s">
        <v>3545</v>
      </c>
    </row>
    <row r="875" spans="2:9">
      <c r="B875" s="26" t="s">
        <v>3547</v>
      </c>
      <c r="C875" s="27" t="s">
        <v>3548</v>
      </c>
      <c r="D875" s="27">
        <v>0.23532973038131416</v>
      </c>
      <c r="E875" s="27">
        <v>2.527167035330208</v>
      </c>
      <c r="F875" s="27" t="s">
        <v>3547</v>
      </c>
      <c r="G875" s="27" t="s">
        <v>3549</v>
      </c>
      <c r="H875" s="27" t="s">
        <v>3550</v>
      </c>
      <c r="I875" s="26" t="s">
        <v>3547</v>
      </c>
    </row>
    <row r="876" spans="2:9">
      <c r="B876" s="26" t="s">
        <v>3551</v>
      </c>
      <c r="C876" s="27" t="s">
        <v>3552</v>
      </c>
      <c r="D876" s="27">
        <v>0.15754989699373748</v>
      </c>
      <c r="E876" s="27">
        <v>-1.2174570349529152</v>
      </c>
      <c r="F876" s="27" t="s">
        <v>3551</v>
      </c>
      <c r="G876" s="27" t="s">
        <v>3551</v>
      </c>
      <c r="H876" s="27" t="s">
        <v>1155</v>
      </c>
      <c r="I876" s="26" t="s">
        <v>3551</v>
      </c>
    </row>
    <row r="877" spans="2:9">
      <c r="B877" s="26" t="s">
        <v>3553</v>
      </c>
      <c r="C877" s="27" t="s">
        <v>3554</v>
      </c>
      <c r="D877" s="27">
        <v>0.70944321121107023</v>
      </c>
      <c r="E877" s="27">
        <v>-1.5036377956902496</v>
      </c>
      <c r="F877" s="27" t="s">
        <v>3553</v>
      </c>
      <c r="G877" s="27" t="s">
        <v>1467</v>
      </c>
      <c r="H877" s="27" t="s">
        <v>488</v>
      </c>
      <c r="I877" s="26" t="s">
        <v>3553</v>
      </c>
    </row>
    <row r="878" spans="2:9">
      <c r="B878" s="26" t="s">
        <v>3555</v>
      </c>
      <c r="C878" s="27" t="s">
        <v>3556</v>
      </c>
      <c r="D878" s="27">
        <v>0.90622378194798636</v>
      </c>
      <c r="E878" s="27">
        <v>0.14497280725719014</v>
      </c>
      <c r="F878" s="27" t="s">
        <v>3555</v>
      </c>
      <c r="G878" s="27" t="s">
        <v>3557</v>
      </c>
      <c r="H878" s="27" t="s">
        <v>1149</v>
      </c>
      <c r="I878" s="26" t="s">
        <v>3555</v>
      </c>
    </row>
    <row r="879" spans="2:9">
      <c r="B879" s="26" t="s">
        <v>286</v>
      </c>
      <c r="C879" s="27" t="s">
        <v>3558</v>
      </c>
      <c r="D879" s="27">
        <v>0.80700705248240345</v>
      </c>
      <c r="E879" s="27">
        <v>0.10662129374987538</v>
      </c>
      <c r="F879" s="27" t="s">
        <v>3559</v>
      </c>
      <c r="G879" s="27" t="s">
        <v>3560</v>
      </c>
      <c r="H879" s="27" t="s">
        <v>1210</v>
      </c>
      <c r="I879" s="26" t="s">
        <v>3559</v>
      </c>
    </row>
    <row r="880" spans="2:9">
      <c r="B880" s="26" t="s">
        <v>3561</v>
      </c>
      <c r="C880" s="27" t="s">
        <v>3562</v>
      </c>
      <c r="D880" s="27">
        <v>0.57714196220948211</v>
      </c>
      <c r="E880" s="27">
        <v>-1.6766557817032888</v>
      </c>
      <c r="F880" s="27" t="s">
        <v>3561</v>
      </c>
      <c r="G880" s="27" t="s">
        <v>3563</v>
      </c>
      <c r="H880" s="27" t="s">
        <v>488</v>
      </c>
      <c r="I880" s="26" t="s">
        <v>3561</v>
      </c>
    </row>
    <row r="881" spans="2:9">
      <c r="B881" s="26" t="s">
        <v>3564</v>
      </c>
      <c r="C881" s="27" t="s">
        <v>3565</v>
      </c>
      <c r="D881" s="27">
        <v>0.67794405911633071</v>
      </c>
      <c r="E881" s="27">
        <v>-1.6503930369594602</v>
      </c>
      <c r="F881" s="27" t="s">
        <v>3564</v>
      </c>
      <c r="G881" s="27" t="s">
        <v>3566</v>
      </c>
      <c r="H881" s="27" t="s">
        <v>488</v>
      </c>
      <c r="I881" s="26" t="s">
        <v>3564</v>
      </c>
    </row>
    <row r="882" spans="2:9">
      <c r="B882" s="26" t="s">
        <v>3567</v>
      </c>
      <c r="C882" s="27" t="s">
        <v>3568</v>
      </c>
      <c r="D882" s="27">
        <v>1.057552587305167</v>
      </c>
      <c r="E882" s="27">
        <v>0.29585775603186459</v>
      </c>
      <c r="F882" s="27" t="s">
        <v>3567</v>
      </c>
      <c r="G882" s="27" t="s">
        <v>3569</v>
      </c>
      <c r="H882" s="27" t="s">
        <v>1296</v>
      </c>
      <c r="I882" s="26" t="s">
        <v>3567</v>
      </c>
    </row>
    <row r="883" spans="2:9">
      <c r="B883" s="26" t="s">
        <v>3570</v>
      </c>
      <c r="C883" s="27" t="s">
        <v>3571</v>
      </c>
      <c r="D883" s="27">
        <v>0.44040415314728643</v>
      </c>
      <c r="E883" s="27">
        <v>1.0878549662944725</v>
      </c>
      <c r="F883" s="27" t="s">
        <v>3570</v>
      </c>
      <c r="G883" s="27" t="s">
        <v>3570</v>
      </c>
      <c r="H883" s="27" t="s">
        <v>1720</v>
      </c>
      <c r="I883" s="26" t="s">
        <v>3570</v>
      </c>
    </row>
    <row r="884" spans="2:9">
      <c r="B884" s="26" t="s">
        <v>3572</v>
      </c>
      <c r="C884" s="27" t="s">
        <v>3573</v>
      </c>
      <c r="D884" s="27">
        <v>-0.33922916530705677</v>
      </c>
      <c r="E884" s="27">
        <v>0.5211884816537562</v>
      </c>
      <c r="F884" s="27" t="s">
        <v>3572</v>
      </c>
      <c r="G884" s="27" t="s">
        <v>3574</v>
      </c>
      <c r="H884" s="27" t="s">
        <v>1789</v>
      </c>
      <c r="I884" s="26" t="s">
        <v>3572</v>
      </c>
    </row>
    <row r="885" spans="2:9">
      <c r="B885" s="26" t="s">
        <v>3575</v>
      </c>
      <c r="C885" s="27" t="s">
        <v>3576</v>
      </c>
      <c r="D885" s="27">
        <v>0.45890466718687878</v>
      </c>
      <c r="E885" s="27">
        <v>1.3653326497470453</v>
      </c>
      <c r="F885" s="27" t="s">
        <v>3575</v>
      </c>
      <c r="G885" s="27" t="s">
        <v>3575</v>
      </c>
      <c r="H885" s="27" t="s">
        <v>1305</v>
      </c>
      <c r="I885" s="26" t="s">
        <v>3575</v>
      </c>
    </row>
    <row r="886" spans="2:9">
      <c r="B886" s="26" t="s">
        <v>3577</v>
      </c>
      <c r="C886" s="27" t="s">
        <v>3578</v>
      </c>
      <c r="D886" s="27">
        <v>0.58458583035168343</v>
      </c>
      <c r="E886" s="27">
        <v>-1.5722746475163485</v>
      </c>
      <c r="F886" s="27" t="s">
        <v>3577</v>
      </c>
      <c r="G886" s="27" t="s">
        <v>3579</v>
      </c>
      <c r="H886" s="27" t="s">
        <v>488</v>
      </c>
      <c r="I886" s="26" t="s">
        <v>3577</v>
      </c>
    </row>
    <row r="887" spans="2:9">
      <c r="B887" s="26" t="s">
        <v>3580</v>
      </c>
      <c r="C887" s="27" t="s">
        <v>3581</v>
      </c>
      <c r="D887" s="27">
        <v>0.9584161494105391</v>
      </c>
      <c r="E887" s="27">
        <v>0.14556866814467848</v>
      </c>
      <c r="F887" s="27" t="s">
        <v>3580</v>
      </c>
      <c r="G887" s="27" t="s">
        <v>3582</v>
      </c>
      <c r="H887" s="27" t="s">
        <v>1149</v>
      </c>
      <c r="I887" s="26" t="s">
        <v>3580</v>
      </c>
    </row>
    <row r="888" spans="2:9">
      <c r="B888" s="26" t="s">
        <v>3583</v>
      </c>
      <c r="C888" s="27" t="s">
        <v>3584</v>
      </c>
      <c r="D888" s="27">
        <v>0.61890344903081151</v>
      </c>
      <c r="E888" s="27">
        <v>-1.3607411031805678</v>
      </c>
      <c r="F888" s="27" t="s">
        <v>3583</v>
      </c>
      <c r="G888" s="27" t="s">
        <v>3585</v>
      </c>
      <c r="H888" s="27" t="s">
        <v>1149</v>
      </c>
      <c r="I888" s="26" t="s">
        <v>3583</v>
      </c>
    </row>
    <row r="889" spans="2:9">
      <c r="B889" s="26" t="s">
        <v>3586</v>
      </c>
      <c r="C889" s="27" t="s">
        <v>3587</v>
      </c>
      <c r="D889" s="27">
        <v>0.93026400668567721</v>
      </c>
      <c r="E889" s="27">
        <v>-0.15606019125897427</v>
      </c>
      <c r="F889" s="27" t="s">
        <v>3586</v>
      </c>
      <c r="G889" s="27" t="s">
        <v>3586</v>
      </c>
      <c r="H889" s="27" t="s">
        <v>2885</v>
      </c>
      <c r="I889" s="26" t="s">
        <v>3586</v>
      </c>
    </row>
    <row r="890" spans="2:9">
      <c r="B890" s="26" t="s">
        <v>3588</v>
      </c>
      <c r="C890" s="27" t="s">
        <v>3589</v>
      </c>
      <c r="D890" s="27">
        <v>-0.13534173008453801</v>
      </c>
      <c r="E890" s="27">
        <v>0.26682069481072634</v>
      </c>
      <c r="F890" s="27" t="s">
        <v>3588</v>
      </c>
      <c r="G890" s="27" t="s">
        <v>3588</v>
      </c>
      <c r="H890" s="27" t="s">
        <v>2121</v>
      </c>
      <c r="I890" s="26" t="s">
        <v>3588</v>
      </c>
    </row>
    <row r="891" spans="2:9">
      <c r="B891" s="26" t="s">
        <v>3590</v>
      </c>
      <c r="C891" s="27" t="s">
        <v>3591</v>
      </c>
      <c r="D891" s="27">
        <v>-0.79576891215643197</v>
      </c>
      <c r="E891" s="27">
        <v>-1.2584888904999867</v>
      </c>
      <c r="F891" s="27" t="s">
        <v>3590</v>
      </c>
      <c r="G891" s="27" t="s">
        <v>3592</v>
      </c>
      <c r="H891" s="27" t="s">
        <v>1449</v>
      </c>
      <c r="I891" s="26" t="s">
        <v>3590</v>
      </c>
    </row>
    <row r="892" spans="2:9">
      <c r="B892" s="26" t="s">
        <v>3593</v>
      </c>
      <c r="C892" s="27" t="s">
        <v>3594</v>
      </c>
      <c r="D892" s="27">
        <v>-0.18885508929204897</v>
      </c>
      <c r="E892" s="27">
        <v>-1.1404958073497187</v>
      </c>
      <c r="F892" s="27" t="s">
        <v>3593</v>
      </c>
      <c r="G892" s="27" t="s">
        <v>3595</v>
      </c>
      <c r="H892" s="27" t="s">
        <v>1492</v>
      </c>
      <c r="I892" s="26" t="s">
        <v>3593</v>
      </c>
    </row>
    <row r="893" spans="2:9">
      <c r="B893" s="26" t="s">
        <v>2274</v>
      </c>
      <c r="C893" s="27" t="s">
        <v>3596</v>
      </c>
      <c r="D893" s="27">
        <v>-3.7654080951591368E-2</v>
      </c>
      <c r="E893" s="27">
        <v>-1.3942318091573476</v>
      </c>
      <c r="F893" s="27" t="s">
        <v>2274</v>
      </c>
      <c r="G893" s="27" t="s">
        <v>3597</v>
      </c>
      <c r="H893" s="27" t="s">
        <v>1564</v>
      </c>
      <c r="I893" s="26" t="s">
        <v>2274</v>
      </c>
    </row>
    <row r="894" spans="2:9">
      <c r="B894" s="26" t="s">
        <v>3598</v>
      </c>
      <c r="C894" s="27" t="s">
        <v>3599</v>
      </c>
      <c r="D894" s="27">
        <v>-2.9272661512042018E-2</v>
      </c>
      <c r="E894" s="27">
        <v>0.51066413507895381</v>
      </c>
      <c r="F894" s="27" t="s">
        <v>3598</v>
      </c>
      <c r="G894" s="27" t="s">
        <v>3598</v>
      </c>
      <c r="H894" s="27" t="s">
        <v>3600</v>
      </c>
      <c r="I894" s="26" t="s">
        <v>3598</v>
      </c>
    </row>
    <row r="895" spans="2:9">
      <c r="B895" s="26" t="s">
        <v>3601</v>
      </c>
      <c r="C895" s="27" t="s">
        <v>3602</v>
      </c>
      <c r="D895" s="27">
        <v>0.48815113609348115</v>
      </c>
      <c r="E895" s="27">
        <v>-1.936006526038045</v>
      </c>
      <c r="F895" s="27" t="s">
        <v>3601</v>
      </c>
      <c r="G895" s="27" t="s">
        <v>3603</v>
      </c>
      <c r="H895" s="27" t="s">
        <v>1198</v>
      </c>
      <c r="I895" s="26" t="s">
        <v>3601</v>
      </c>
    </row>
    <row r="896" spans="2:9">
      <c r="B896" s="26" t="s">
        <v>3604</v>
      </c>
      <c r="C896" s="27" t="s">
        <v>3605</v>
      </c>
      <c r="D896" s="27">
        <v>-0.29028316065908338</v>
      </c>
      <c r="E896" s="27">
        <v>-0.85906326309894077</v>
      </c>
      <c r="F896" s="27" t="s">
        <v>3604</v>
      </c>
      <c r="G896" s="27" t="s">
        <v>3606</v>
      </c>
      <c r="H896" s="27" t="s">
        <v>1281</v>
      </c>
      <c r="I896" s="26" t="s">
        <v>3604</v>
      </c>
    </row>
    <row r="897" spans="2:9">
      <c r="B897" s="26" t="s">
        <v>3607</v>
      </c>
      <c r="C897" s="27" t="s">
        <v>3608</v>
      </c>
      <c r="D897" s="27">
        <v>0.64485030292093837</v>
      </c>
      <c r="E897" s="27">
        <v>0.65412669221028696</v>
      </c>
      <c r="F897" s="27" t="s">
        <v>3607</v>
      </c>
      <c r="G897" s="27" t="s">
        <v>3609</v>
      </c>
      <c r="H897" s="27" t="s">
        <v>1222</v>
      </c>
      <c r="I897" s="26" t="s">
        <v>3607</v>
      </c>
    </row>
    <row r="898" spans="2:9">
      <c r="B898" s="26" t="s">
        <v>3610</v>
      </c>
      <c r="C898" s="27" t="s">
        <v>3611</v>
      </c>
      <c r="D898" s="27">
        <v>1.2302250281670823</v>
      </c>
      <c r="E898" s="27">
        <v>0.38641065928528484</v>
      </c>
      <c r="F898" s="27" t="s">
        <v>3610</v>
      </c>
      <c r="G898" s="27" t="s">
        <v>3610</v>
      </c>
      <c r="H898" s="27" t="s">
        <v>1270</v>
      </c>
      <c r="I898" s="26" t="s">
        <v>3610</v>
      </c>
    </row>
    <row r="899" spans="2:9">
      <c r="B899" s="26" t="s">
        <v>3612</v>
      </c>
      <c r="C899" s="27" t="s">
        <v>3613</v>
      </c>
      <c r="D899" s="27">
        <v>0.5779658110933118</v>
      </c>
      <c r="E899" s="27">
        <v>2.4397258693564314</v>
      </c>
      <c r="F899" s="27" t="s">
        <v>3612</v>
      </c>
      <c r="G899" s="27" t="s">
        <v>3612</v>
      </c>
      <c r="H899" s="27" t="s">
        <v>1368</v>
      </c>
      <c r="I899" s="26" t="s">
        <v>3612</v>
      </c>
    </row>
    <row r="900" spans="2:9">
      <c r="B900" s="26" t="s">
        <v>3614</v>
      </c>
      <c r="C900" s="27" t="s">
        <v>3615</v>
      </c>
      <c r="D900" s="27">
        <v>0.98944637032607563</v>
      </c>
      <c r="E900" s="27">
        <v>0.22375470017829521</v>
      </c>
      <c r="F900" s="27" t="s">
        <v>3614</v>
      </c>
      <c r="G900" s="27" t="s">
        <v>3614</v>
      </c>
      <c r="H900" s="27" t="s">
        <v>1296</v>
      </c>
      <c r="I900" s="26" t="s">
        <v>3614</v>
      </c>
    </row>
    <row r="901" spans="2:9">
      <c r="B901" s="26" t="s">
        <v>3616</v>
      </c>
      <c r="C901" s="27" t="s">
        <v>3617</v>
      </c>
      <c r="D901" s="27">
        <v>-0.20130103993728324</v>
      </c>
      <c r="E901" s="27">
        <v>0.755237128593784</v>
      </c>
      <c r="F901" s="27" t="s">
        <v>3616</v>
      </c>
      <c r="G901" s="27" t="s">
        <v>3618</v>
      </c>
      <c r="H901" s="27" t="s">
        <v>1348</v>
      </c>
      <c r="I901" s="26" t="s">
        <v>3616</v>
      </c>
    </row>
    <row r="902" spans="2:9">
      <c r="B902" s="26" t="s">
        <v>3619</v>
      </c>
      <c r="C902" s="27" t="s">
        <v>3620</v>
      </c>
      <c r="D902" s="27">
        <v>0.91561895095650159</v>
      </c>
      <c r="E902" s="27">
        <v>0.16903652689408383</v>
      </c>
      <c r="F902" s="27" t="s">
        <v>3619</v>
      </c>
      <c r="G902" s="27" t="s">
        <v>3619</v>
      </c>
      <c r="H902" s="27" t="s">
        <v>1149</v>
      </c>
      <c r="I902" s="26" t="s">
        <v>3619</v>
      </c>
    </row>
    <row r="903" spans="2:9">
      <c r="B903" s="26" t="s">
        <v>3621</v>
      </c>
      <c r="C903" s="27" t="s">
        <v>3622</v>
      </c>
      <c r="D903" s="27">
        <v>0.93602708728460737</v>
      </c>
      <c r="E903" s="27">
        <v>0.1743274956108582</v>
      </c>
      <c r="F903" s="27" t="s">
        <v>3621</v>
      </c>
      <c r="G903" s="27" t="s">
        <v>3621</v>
      </c>
      <c r="H903" s="27" t="s">
        <v>1149</v>
      </c>
      <c r="I903" s="26" t="s">
        <v>3621</v>
      </c>
    </row>
    <row r="904" spans="2:9">
      <c r="B904" s="26" t="s">
        <v>3623</v>
      </c>
      <c r="C904" s="27" t="s">
        <v>3624</v>
      </c>
      <c r="D904" s="27">
        <v>0.37037982768257943</v>
      </c>
      <c r="E904" s="27">
        <v>1.8466805078093071</v>
      </c>
      <c r="F904" s="27" t="s">
        <v>3623</v>
      </c>
      <c r="G904" s="27" t="s">
        <v>3625</v>
      </c>
      <c r="H904" s="27" t="s">
        <v>2696</v>
      </c>
      <c r="I904" s="26" t="s">
        <v>3623</v>
      </c>
    </row>
    <row r="905" spans="2:9">
      <c r="B905" s="26" t="s">
        <v>3626</v>
      </c>
      <c r="C905" s="27" t="s">
        <v>3627</v>
      </c>
      <c r="D905" s="27">
        <v>0.47888171228627618</v>
      </c>
      <c r="E905" s="27">
        <v>0.72756315306757502</v>
      </c>
      <c r="F905" s="27" t="s">
        <v>3626</v>
      </c>
      <c r="G905" s="27" t="s">
        <v>3626</v>
      </c>
      <c r="H905" s="27" t="s">
        <v>1184</v>
      </c>
      <c r="I905" s="26" t="s">
        <v>3626</v>
      </c>
    </row>
    <row r="906" spans="2:9">
      <c r="B906" s="26" t="s">
        <v>3628</v>
      </c>
      <c r="C906" s="27" t="s">
        <v>3629</v>
      </c>
      <c r="D906" s="27">
        <v>1.0357708590655201</v>
      </c>
      <c r="E906" s="27">
        <v>9.0903034035360666E-2</v>
      </c>
      <c r="F906" s="27" t="s">
        <v>3628</v>
      </c>
      <c r="G906" s="27" t="s">
        <v>3630</v>
      </c>
      <c r="H906" s="27" t="s">
        <v>1270</v>
      </c>
      <c r="I906" s="26" t="s">
        <v>3628</v>
      </c>
    </row>
    <row r="907" spans="2:9">
      <c r="B907" s="26" t="s">
        <v>3631</v>
      </c>
      <c r="C907" s="27" t="s">
        <v>3632</v>
      </c>
      <c r="D907" s="27">
        <v>0.40123724273257161</v>
      </c>
      <c r="E907" s="27">
        <v>-1.4383101878340547</v>
      </c>
      <c r="F907" s="27" t="s">
        <v>3631</v>
      </c>
      <c r="G907" s="27" t="s">
        <v>3633</v>
      </c>
      <c r="H907" s="27" t="s">
        <v>1607</v>
      </c>
      <c r="I907" s="26" t="s">
        <v>3631</v>
      </c>
    </row>
    <row r="908" spans="2:9">
      <c r="B908" s="26" t="s">
        <v>3634</v>
      </c>
      <c r="C908" s="27" t="s">
        <v>3635</v>
      </c>
      <c r="D908" s="27">
        <v>-0.74763101045203639</v>
      </c>
      <c r="E908" s="27">
        <v>2.5745350837460688</v>
      </c>
      <c r="F908" s="27" t="s">
        <v>3634</v>
      </c>
      <c r="G908" s="27" t="s">
        <v>3634</v>
      </c>
      <c r="H908" s="27" t="s">
        <v>1174</v>
      </c>
      <c r="I908" s="26" t="s">
        <v>3634</v>
      </c>
    </row>
    <row r="909" spans="2:9">
      <c r="B909" s="26" t="s">
        <v>3636</v>
      </c>
      <c r="C909" s="27" t="s">
        <v>3637</v>
      </c>
      <c r="D909" s="27">
        <v>0.61071369125910491</v>
      </c>
      <c r="E909" s="27">
        <v>-1.7287715402735757</v>
      </c>
      <c r="F909" s="27" t="s">
        <v>3636</v>
      </c>
      <c r="G909" s="27" t="s">
        <v>3634</v>
      </c>
      <c r="H909" s="27" t="s">
        <v>488</v>
      </c>
      <c r="I909" s="26" t="s">
        <v>3636</v>
      </c>
    </row>
    <row r="910" spans="2:9">
      <c r="B910" s="26" t="s">
        <v>3638</v>
      </c>
      <c r="C910" s="27" t="s">
        <v>3639</v>
      </c>
      <c r="D910" s="27">
        <v>0.48696256926971793</v>
      </c>
      <c r="E910" s="27">
        <v>0.79461695759994966</v>
      </c>
      <c r="F910" s="27" t="s">
        <v>3638</v>
      </c>
      <c r="G910" s="27" t="s">
        <v>3640</v>
      </c>
      <c r="H910" s="27" t="s">
        <v>1184</v>
      </c>
      <c r="I910" s="26" t="s">
        <v>3638</v>
      </c>
    </row>
    <row r="911" spans="2:9">
      <c r="B911" s="26" t="s">
        <v>3641</v>
      </c>
      <c r="C911" s="27" t="s">
        <v>3642</v>
      </c>
      <c r="D911" s="27">
        <v>-0.45801802895461191</v>
      </c>
      <c r="E911" s="27">
        <v>-0.49132957698364815</v>
      </c>
      <c r="F911" s="27" t="s">
        <v>3641</v>
      </c>
      <c r="G911" s="27" t="s">
        <v>3337</v>
      </c>
      <c r="H911" s="27" t="s">
        <v>1320</v>
      </c>
      <c r="I911" s="26" t="s">
        <v>3641</v>
      </c>
    </row>
    <row r="912" spans="2:9">
      <c r="B912" s="26" t="s">
        <v>3643</v>
      </c>
      <c r="C912" s="27" t="s">
        <v>3644</v>
      </c>
      <c r="D912" s="27">
        <v>0.44188420492334335</v>
      </c>
      <c r="E912" s="27">
        <v>1.1932134806019088</v>
      </c>
      <c r="F912" s="27" t="s">
        <v>3643</v>
      </c>
      <c r="G912" s="27" t="s">
        <v>3643</v>
      </c>
      <c r="H912" s="27" t="s">
        <v>1720</v>
      </c>
      <c r="I912" s="26" t="s">
        <v>3643</v>
      </c>
    </row>
    <row r="913" spans="2:9">
      <c r="B913" s="26" t="s">
        <v>2815</v>
      </c>
      <c r="C913" s="27" t="s">
        <v>3645</v>
      </c>
      <c r="D913" s="27">
        <v>0.37663332939687438</v>
      </c>
      <c r="E913" s="27">
        <v>-2.7610586254418505</v>
      </c>
      <c r="F913" s="27" t="s">
        <v>2815</v>
      </c>
      <c r="G913" s="27" t="s">
        <v>2815</v>
      </c>
      <c r="H913" s="27" t="s">
        <v>3646</v>
      </c>
      <c r="I913" s="26" t="s">
        <v>2815</v>
      </c>
    </row>
    <row r="914" spans="2:9">
      <c r="B914" s="26" t="s">
        <v>3647</v>
      </c>
      <c r="C914" s="27" t="s">
        <v>3648</v>
      </c>
      <c r="D914" s="27">
        <v>-0.42531231885478454</v>
      </c>
      <c r="E914" s="27">
        <v>0.54190204926896413</v>
      </c>
      <c r="F914" s="27" t="s">
        <v>3647</v>
      </c>
      <c r="G914" s="27" t="s">
        <v>3649</v>
      </c>
      <c r="H914" s="27" t="s">
        <v>1320</v>
      </c>
      <c r="I914" s="26" t="s">
        <v>3647</v>
      </c>
    </row>
    <row r="915" spans="2:9">
      <c r="B915" s="26" t="s">
        <v>3650</v>
      </c>
      <c r="C915" s="27" t="s">
        <v>3651</v>
      </c>
      <c r="D915" s="27">
        <v>0.1210073404186324</v>
      </c>
      <c r="E915" s="27">
        <v>1.7521883565452481</v>
      </c>
      <c r="F915" s="27" t="s">
        <v>3650</v>
      </c>
      <c r="G915" s="27" t="s">
        <v>3652</v>
      </c>
      <c r="H915" s="27" t="s">
        <v>1913</v>
      </c>
      <c r="I915" s="26" t="s">
        <v>3650</v>
      </c>
    </row>
    <row r="916" spans="2:9">
      <c r="B916" s="26" t="s">
        <v>3653</v>
      </c>
      <c r="C916" s="27" t="s">
        <v>3654</v>
      </c>
      <c r="D916" s="27">
        <v>0.59707712112833189</v>
      </c>
      <c r="E916" s="27">
        <v>1.0860886912805041</v>
      </c>
      <c r="F916" s="27" t="s">
        <v>3653</v>
      </c>
      <c r="G916" s="27" t="s">
        <v>3653</v>
      </c>
      <c r="H916" s="27" t="s">
        <v>3655</v>
      </c>
      <c r="I916" s="26" t="s">
        <v>3653</v>
      </c>
    </row>
    <row r="917" spans="2:9">
      <c r="B917" s="26" t="s">
        <v>3656</v>
      </c>
      <c r="C917" s="27" t="s">
        <v>3657</v>
      </c>
      <c r="D917" s="27">
        <v>0.36210345538391203</v>
      </c>
      <c r="E917" s="27">
        <v>1.6893390863946689</v>
      </c>
      <c r="F917" s="27" t="s">
        <v>3656</v>
      </c>
      <c r="G917" s="27" t="s">
        <v>3656</v>
      </c>
      <c r="H917" s="27" t="s">
        <v>1386</v>
      </c>
      <c r="I917" s="26" t="s">
        <v>3656</v>
      </c>
    </row>
    <row r="918" spans="2:9">
      <c r="B918" s="26" t="s">
        <v>3658</v>
      </c>
      <c r="C918" s="27" t="s">
        <v>3659</v>
      </c>
      <c r="D918" s="27">
        <v>1.0527337304707194</v>
      </c>
      <c r="E918" s="27">
        <v>0.43569178946693243</v>
      </c>
      <c r="F918" s="27" t="s">
        <v>3658</v>
      </c>
      <c r="G918" s="27" t="s">
        <v>3660</v>
      </c>
      <c r="H918" s="27" t="s">
        <v>3031</v>
      </c>
      <c r="I918" s="26" t="s">
        <v>3658</v>
      </c>
    </row>
    <row r="919" spans="2:9">
      <c r="B919" s="26" t="s">
        <v>3661</v>
      </c>
      <c r="C919" s="27" t="s">
        <v>3662</v>
      </c>
      <c r="D919" s="27">
        <v>1.0516411686335179</v>
      </c>
      <c r="E919" s="27">
        <v>0.43707932968437813</v>
      </c>
      <c r="F919" s="27" t="s">
        <v>3661</v>
      </c>
      <c r="G919" s="27" t="s">
        <v>3660</v>
      </c>
      <c r="H919" s="27" t="s">
        <v>3031</v>
      </c>
      <c r="I919" s="26" t="s">
        <v>3661</v>
      </c>
    </row>
    <row r="920" spans="2:9">
      <c r="B920" s="26" t="s">
        <v>3663</v>
      </c>
      <c r="C920" s="27" t="s">
        <v>3664</v>
      </c>
      <c r="D920" s="27">
        <v>0.61679410057477657</v>
      </c>
      <c r="E920" s="27">
        <v>0.4394791374319682</v>
      </c>
      <c r="F920" s="27" t="s">
        <v>3663</v>
      </c>
      <c r="G920" s="27" t="s">
        <v>3665</v>
      </c>
      <c r="H920" s="27" t="s">
        <v>1302</v>
      </c>
      <c r="I920" s="26" t="s">
        <v>3663</v>
      </c>
    </row>
    <row r="921" spans="2:9">
      <c r="B921" s="26" t="s">
        <v>3666</v>
      </c>
      <c r="C921" s="27" t="s">
        <v>3667</v>
      </c>
      <c r="D921" s="27">
        <v>0.66136283199271828</v>
      </c>
      <c r="E921" s="27">
        <v>0.41409858111074638</v>
      </c>
      <c r="F921" s="27" t="s">
        <v>3666</v>
      </c>
      <c r="G921" s="27" t="s">
        <v>3668</v>
      </c>
      <c r="H921" s="27" t="s">
        <v>1302</v>
      </c>
      <c r="I921" s="26" t="s">
        <v>3666</v>
      </c>
    </row>
    <row r="922" spans="2:9">
      <c r="B922" s="26" t="s">
        <v>3669</v>
      </c>
      <c r="C922" s="27" t="s">
        <v>3670</v>
      </c>
      <c r="D922" s="27">
        <v>0.32235707440517558</v>
      </c>
      <c r="E922" s="27">
        <v>-1.221196379438882</v>
      </c>
      <c r="F922" s="27" t="s">
        <v>3669</v>
      </c>
      <c r="G922" s="27" t="s">
        <v>3671</v>
      </c>
      <c r="H922" s="27" t="s">
        <v>2065</v>
      </c>
      <c r="I922" s="26" t="s">
        <v>3669</v>
      </c>
    </row>
    <row r="923" spans="2:9">
      <c r="B923" s="26" t="s">
        <v>3672</v>
      </c>
      <c r="C923" s="27" t="s">
        <v>3673</v>
      </c>
      <c r="D923" s="27">
        <v>0.57263203206152036</v>
      </c>
      <c r="E923" s="27">
        <v>0.61161744804794793</v>
      </c>
      <c r="F923" s="27" t="s">
        <v>3672</v>
      </c>
      <c r="G923" s="27" t="s">
        <v>3672</v>
      </c>
      <c r="H923" s="27" t="s">
        <v>1765</v>
      </c>
      <c r="I923" s="26" t="s">
        <v>3672</v>
      </c>
    </row>
    <row r="924" spans="2:9">
      <c r="B924" s="26" t="s">
        <v>3674</v>
      </c>
      <c r="C924" s="27" t="s">
        <v>3675</v>
      </c>
      <c r="D924" s="27">
        <v>0.72844280163965691</v>
      </c>
      <c r="E924" s="27">
        <v>-1.2679712087192698</v>
      </c>
      <c r="F924" s="27" t="s">
        <v>3674</v>
      </c>
      <c r="G924" s="27" t="s">
        <v>3676</v>
      </c>
      <c r="H924" s="27" t="s">
        <v>488</v>
      </c>
      <c r="I924" s="26" t="s">
        <v>3674</v>
      </c>
    </row>
    <row r="925" spans="2:9">
      <c r="B925" s="26" t="s">
        <v>3677</v>
      </c>
      <c r="C925" s="27" t="s">
        <v>3678</v>
      </c>
      <c r="D925" s="27">
        <v>0.5546656482680592</v>
      </c>
      <c r="E925" s="27">
        <v>2.0472362452843686</v>
      </c>
      <c r="F925" s="27" t="s">
        <v>3677</v>
      </c>
      <c r="G925" s="27" t="s">
        <v>3679</v>
      </c>
      <c r="H925" s="27" t="s">
        <v>2223</v>
      </c>
      <c r="I925" s="26" t="s">
        <v>3677</v>
      </c>
    </row>
    <row r="926" spans="2:9">
      <c r="B926" s="26" t="s">
        <v>3680</v>
      </c>
      <c r="C926" s="27" t="s">
        <v>3681</v>
      </c>
      <c r="D926" s="27">
        <v>1.1221699319986327</v>
      </c>
      <c r="E926" s="27">
        <v>-0.26576477585969804</v>
      </c>
      <c r="F926" s="27" t="s">
        <v>3680</v>
      </c>
      <c r="G926" s="27" t="s">
        <v>3682</v>
      </c>
      <c r="H926" s="27" t="s">
        <v>1276</v>
      </c>
      <c r="I926" s="26" t="s">
        <v>3680</v>
      </c>
    </row>
    <row r="927" spans="2:9">
      <c r="B927" s="26" t="s">
        <v>3683</v>
      </c>
      <c r="C927" s="27" t="s">
        <v>3684</v>
      </c>
      <c r="D927" s="27">
        <v>0.16612341149103008</v>
      </c>
      <c r="E927" s="27">
        <v>0.76949469747392685</v>
      </c>
      <c r="F927" s="27" t="s">
        <v>3683</v>
      </c>
      <c r="G927" s="27" t="s">
        <v>3683</v>
      </c>
      <c r="H927" s="27" t="s">
        <v>1684</v>
      </c>
      <c r="I927" s="26" t="s">
        <v>3683</v>
      </c>
    </row>
    <row r="928" spans="2:9">
      <c r="B928" s="26" t="s">
        <v>3685</v>
      </c>
      <c r="C928" s="27" t="s">
        <v>3686</v>
      </c>
      <c r="D928" s="27">
        <v>0.5276043030358667</v>
      </c>
      <c r="E928" s="27">
        <v>2.1019697983237888</v>
      </c>
      <c r="F928" s="27" t="s">
        <v>3685</v>
      </c>
      <c r="G928" s="27" t="s">
        <v>3687</v>
      </c>
      <c r="H928" s="27" t="s">
        <v>2223</v>
      </c>
      <c r="I928" s="26" t="s">
        <v>3685</v>
      </c>
    </row>
    <row r="929" spans="2:9">
      <c r="B929" s="26" t="s">
        <v>3688</v>
      </c>
      <c r="C929" s="27" t="s">
        <v>3689</v>
      </c>
      <c r="D929" s="27">
        <v>0.16383720420850975</v>
      </c>
      <c r="E929" s="27">
        <v>-9.6982015473785738E-2</v>
      </c>
      <c r="F929" s="27" t="s">
        <v>3688</v>
      </c>
      <c r="G929" s="27" t="s">
        <v>3688</v>
      </c>
      <c r="H929" s="27" t="s">
        <v>1170</v>
      </c>
      <c r="I929" s="26" t="s">
        <v>3688</v>
      </c>
    </row>
    <row r="930" spans="2:9">
      <c r="B930" s="26" t="s">
        <v>3690</v>
      </c>
      <c r="C930" s="27" t="s">
        <v>3691</v>
      </c>
      <c r="D930" s="27">
        <v>0.14655756643638018</v>
      </c>
      <c r="E930" s="27">
        <v>-0.22914602013380936</v>
      </c>
      <c r="F930" s="27" t="s">
        <v>3690</v>
      </c>
      <c r="G930" s="27" t="s">
        <v>3690</v>
      </c>
      <c r="H930" s="27" t="s">
        <v>3216</v>
      </c>
      <c r="I930" s="26" t="s">
        <v>3690</v>
      </c>
    </row>
    <row r="931" spans="2:9">
      <c r="B931" s="26" t="s">
        <v>3692</v>
      </c>
      <c r="C931" s="27" t="s">
        <v>3693</v>
      </c>
      <c r="D931" s="27">
        <v>-0.101696667808263</v>
      </c>
      <c r="E931" s="27">
        <v>2.5184403890706375</v>
      </c>
      <c r="F931" s="27" t="s">
        <v>3692</v>
      </c>
      <c r="G931" s="27" t="s">
        <v>3692</v>
      </c>
      <c r="H931" s="27" t="s">
        <v>3414</v>
      </c>
      <c r="I931" s="26" t="s">
        <v>3692</v>
      </c>
    </row>
    <row r="932" spans="2:9">
      <c r="B932" s="26" t="s">
        <v>3694</v>
      </c>
      <c r="C932" s="27" t="s">
        <v>3695</v>
      </c>
      <c r="D932" s="27">
        <v>0.87176927123922832</v>
      </c>
      <c r="E932" s="27">
        <v>0.12677879333017725</v>
      </c>
      <c r="F932" s="27" t="s">
        <v>3694</v>
      </c>
      <c r="G932" s="27" t="s">
        <v>3696</v>
      </c>
      <c r="H932" s="27" t="s">
        <v>1149</v>
      </c>
      <c r="I932" s="26" t="s">
        <v>3694</v>
      </c>
    </row>
    <row r="933" spans="2:9">
      <c r="B933" s="26" t="s">
        <v>3697</v>
      </c>
      <c r="C933" s="27" t="s">
        <v>3698</v>
      </c>
      <c r="D933" s="27">
        <v>0.2205432940888013</v>
      </c>
      <c r="E933" s="27">
        <v>1.7444827662425764</v>
      </c>
      <c r="F933" s="27" t="s">
        <v>3697</v>
      </c>
      <c r="G933" s="27" t="s">
        <v>3699</v>
      </c>
      <c r="H933" s="27" t="s">
        <v>1913</v>
      </c>
      <c r="I933" s="26" t="s">
        <v>3697</v>
      </c>
    </row>
    <row r="934" spans="2:9">
      <c r="B934" s="26" t="s">
        <v>3700</v>
      </c>
      <c r="C934" s="27" t="s">
        <v>3701</v>
      </c>
      <c r="D934" s="27">
        <v>0.59206451658898629</v>
      </c>
      <c r="E934" s="27">
        <v>-2.065335352894333</v>
      </c>
      <c r="F934" s="27" t="s">
        <v>3700</v>
      </c>
      <c r="G934" s="27" t="s">
        <v>3702</v>
      </c>
      <c r="H934" s="27" t="s">
        <v>488</v>
      </c>
      <c r="I934" s="26" t="s">
        <v>3700</v>
      </c>
    </row>
    <row r="935" spans="2:9">
      <c r="B935" s="26" t="s">
        <v>3703</v>
      </c>
      <c r="C935" s="27" t="s">
        <v>3704</v>
      </c>
      <c r="D935" s="27">
        <v>0.82705219987771272</v>
      </c>
      <c r="E935" s="27">
        <v>-1.6203461699793826</v>
      </c>
      <c r="F935" s="27" t="s">
        <v>3703</v>
      </c>
      <c r="G935" s="27" t="s">
        <v>3705</v>
      </c>
      <c r="H935" s="27" t="s">
        <v>488</v>
      </c>
      <c r="I935" s="26" t="s">
        <v>3703</v>
      </c>
    </row>
    <row r="936" spans="2:9">
      <c r="B936" s="26" t="s">
        <v>3706</v>
      </c>
      <c r="C936" s="27" t="s">
        <v>3707</v>
      </c>
      <c r="D936" s="27">
        <v>0.71774972518897084</v>
      </c>
      <c r="E936" s="27">
        <v>-1.9542990243188958</v>
      </c>
      <c r="F936" s="27" t="s">
        <v>3706</v>
      </c>
      <c r="G936" s="27" t="s">
        <v>3708</v>
      </c>
      <c r="H936" s="27" t="s">
        <v>488</v>
      </c>
      <c r="I936" s="26" t="s">
        <v>3706</v>
      </c>
    </row>
    <row r="937" spans="2:9">
      <c r="B937" s="26" t="s">
        <v>3709</v>
      </c>
      <c r="C937" s="27" t="s">
        <v>3710</v>
      </c>
      <c r="D937" s="27">
        <v>0.60102332665252389</v>
      </c>
      <c r="E937" s="27">
        <v>2.3198742992519965</v>
      </c>
      <c r="F937" s="27" t="s">
        <v>3709</v>
      </c>
      <c r="G937" s="27" t="s">
        <v>3709</v>
      </c>
      <c r="H937" s="27" t="s">
        <v>1368</v>
      </c>
      <c r="I937" s="26" t="s">
        <v>3709</v>
      </c>
    </row>
    <row r="938" spans="2:9">
      <c r="B938" s="26" t="s">
        <v>3711</v>
      </c>
      <c r="C938" s="27" t="s">
        <v>3712</v>
      </c>
      <c r="D938" s="27">
        <v>0.43314184601215056</v>
      </c>
      <c r="E938" s="27">
        <v>1.3948427383112481</v>
      </c>
      <c r="F938" s="27" t="s">
        <v>3711</v>
      </c>
      <c r="G938" s="27" t="s">
        <v>3711</v>
      </c>
      <c r="H938" s="27" t="s">
        <v>1305</v>
      </c>
      <c r="I938" s="26" t="s">
        <v>3711</v>
      </c>
    </row>
    <row r="939" spans="2:9">
      <c r="B939" s="26" t="s">
        <v>3713</v>
      </c>
      <c r="C939" s="27" t="s">
        <v>3714</v>
      </c>
      <c r="D939" s="27">
        <v>0.72902403654819681</v>
      </c>
      <c r="E939" s="27">
        <v>2.457807667907816</v>
      </c>
      <c r="F939" s="27" t="s">
        <v>3713</v>
      </c>
      <c r="G939" s="27" t="s">
        <v>3713</v>
      </c>
      <c r="H939" s="27" t="s">
        <v>1368</v>
      </c>
      <c r="I939" s="26" t="s">
        <v>3713</v>
      </c>
    </row>
    <row r="940" spans="2:9">
      <c r="B940" s="26" t="s">
        <v>3715</v>
      </c>
      <c r="C940" s="27" t="s">
        <v>3716</v>
      </c>
      <c r="D940" s="27">
        <v>0.38936377203852662</v>
      </c>
      <c r="E940" s="27">
        <v>1.9881918333966873</v>
      </c>
      <c r="F940" s="27" t="s">
        <v>3715</v>
      </c>
      <c r="G940" s="27" t="s">
        <v>3717</v>
      </c>
      <c r="H940" s="27" t="s">
        <v>3717</v>
      </c>
      <c r="I940" s="26" t="s">
        <v>3715</v>
      </c>
    </row>
    <row r="941" spans="2:9">
      <c r="B941" s="26" t="s">
        <v>3718</v>
      </c>
      <c r="C941" s="27" t="s">
        <v>3719</v>
      </c>
      <c r="D941" s="27">
        <v>-0.74549295814958638</v>
      </c>
      <c r="E941" s="27">
        <v>2.9842512321753354</v>
      </c>
      <c r="F941" s="27" t="s">
        <v>3718</v>
      </c>
      <c r="G941" s="27" t="s">
        <v>3718</v>
      </c>
      <c r="H941" s="27" t="s">
        <v>1372</v>
      </c>
      <c r="I941" s="26" t="s">
        <v>3718</v>
      </c>
    </row>
    <row r="942" spans="2:9">
      <c r="B942" s="26" t="s">
        <v>3720</v>
      </c>
      <c r="C942" s="27" t="s">
        <v>3721</v>
      </c>
      <c r="D942" s="27">
        <v>0.1416020561484472</v>
      </c>
      <c r="E942" s="27">
        <v>1.7159536530637096</v>
      </c>
      <c r="F942" s="27" t="s">
        <v>3720</v>
      </c>
      <c r="G942" s="27" t="s">
        <v>3722</v>
      </c>
      <c r="H942" s="27" t="s">
        <v>1913</v>
      </c>
      <c r="I942" s="26" t="s">
        <v>3720</v>
      </c>
    </row>
    <row r="943" spans="2:9">
      <c r="B943" s="26" t="s">
        <v>3723</v>
      </c>
      <c r="C943" s="27" t="s">
        <v>3724</v>
      </c>
      <c r="D943" s="27">
        <v>0.623799878695107</v>
      </c>
      <c r="E943" s="27">
        <v>-1.4205148122894764</v>
      </c>
      <c r="F943" s="27" t="s">
        <v>3723</v>
      </c>
      <c r="G943" s="27" t="s">
        <v>3725</v>
      </c>
      <c r="H943" s="27" t="s">
        <v>488</v>
      </c>
      <c r="I943" s="26" t="s">
        <v>3723</v>
      </c>
    </row>
    <row r="944" spans="2:9">
      <c r="B944" s="26" t="s">
        <v>3726</v>
      </c>
      <c r="C944" s="27" t="s">
        <v>3727</v>
      </c>
      <c r="D944" s="27">
        <v>-0.45271221844148363</v>
      </c>
      <c r="E944" s="27">
        <v>0.487402388352627</v>
      </c>
      <c r="F944" s="27" t="s">
        <v>3726</v>
      </c>
      <c r="G944" s="27" t="s">
        <v>3337</v>
      </c>
      <c r="H944" s="27" t="s">
        <v>1320</v>
      </c>
      <c r="I944" s="26" t="s">
        <v>3726</v>
      </c>
    </row>
    <row r="945" spans="2:9">
      <c r="B945" s="26" t="s">
        <v>3728</v>
      </c>
      <c r="C945" s="27" t="s">
        <v>3729</v>
      </c>
      <c r="D945" s="27">
        <v>0.85878929040259022</v>
      </c>
      <c r="E945" s="27">
        <v>2.0913407229348944</v>
      </c>
      <c r="F945" s="27" t="s">
        <v>3728</v>
      </c>
      <c r="G945" s="27" t="s">
        <v>3730</v>
      </c>
      <c r="H945" s="27" t="s">
        <v>2223</v>
      </c>
      <c r="I945" s="26" t="s">
        <v>3728</v>
      </c>
    </row>
    <row r="946" spans="2:9">
      <c r="B946" s="26" t="s">
        <v>3731</v>
      </c>
      <c r="C946" s="27" t="s">
        <v>3732</v>
      </c>
      <c r="D946" s="27">
        <v>1.0040145938581033</v>
      </c>
      <c r="E946" s="27">
        <v>0.27616868984252346</v>
      </c>
      <c r="F946" s="27" t="s">
        <v>3731</v>
      </c>
      <c r="G946" s="27" t="s">
        <v>3731</v>
      </c>
      <c r="H946" s="27" t="s">
        <v>1296</v>
      </c>
      <c r="I946" s="26" t="s">
        <v>3731</v>
      </c>
    </row>
    <row r="947" spans="2:9">
      <c r="B947" s="26" t="s">
        <v>3733</v>
      </c>
      <c r="C947" s="27" t="s">
        <v>3734</v>
      </c>
      <c r="D947" s="27">
        <v>0.81344211520339049</v>
      </c>
      <c r="E947" s="27">
        <v>-1.9544720860883364</v>
      </c>
      <c r="F947" s="27" t="s">
        <v>3733</v>
      </c>
      <c r="G947" s="27" t="s">
        <v>3735</v>
      </c>
      <c r="H947" s="27" t="s">
        <v>488</v>
      </c>
      <c r="I947" s="26" t="s">
        <v>3733</v>
      </c>
    </row>
    <row r="948" spans="2:9">
      <c r="B948" s="26" t="s">
        <v>3736</v>
      </c>
      <c r="C948" s="27" t="s">
        <v>3737</v>
      </c>
      <c r="D948" s="27">
        <v>-0.10937297997906459</v>
      </c>
      <c r="E948" s="27">
        <v>1.8655998705093568</v>
      </c>
      <c r="F948" s="27" t="s">
        <v>3736</v>
      </c>
      <c r="G948" s="27" t="s">
        <v>2357</v>
      </c>
      <c r="H948" s="27" t="s">
        <v>1427</v>
      </c>
      <c r="I948" s="26" t="s">
        <v>3736</v>
      </c>
    </row>
    <row r="949" spans="2:9">
      <c r="B949" s="26" t="s">
        <v>3738</v>
      </c>
      <c r="C949" s="27" t="s">
        <v>3739</v>
      </c>
      <c r="D949" s="27">
        <v>0.54347284825912989</v>
      </c>
      <c r="E949" s="27">
        <v>-1.7054397593961579</v>
      </c>
      <c r="F949" s="27" t="s">
        <v>3738</v>
      </c>
      <c r="G949" s="27" t="s">
        <v>3740</v>
      </c>
      <c r="H949" s="27" t="s">
        <v>488</v>
      </c>
      <c r="I949" s="26" t="s">
        <v>3738</v>
      </c>
    </row>
    <row r="950" spans="2:9">
      <c r="B950" s="26" t="s">
        <v>3741</v>
      </c>
      <c r="C950" s="27" t="s">
        <v>3742</v>
      </c>
      <c r="D950" s="27">
        <v>-0.66089857823046816</v>
      </c>
      <c r="E950" s="27">
        <v>3.0601206968827097</v>
      </c>
      <c r="F950" s="27" t="s">
        <v>3741</v>
      </c>
      <c r="G950" s="27" t="s">
        <v>3741</v>
      </c>
      <c r="H950" s="27" t="s">
        <v>1372</v>
      </c>
      <c r="I950" s="26" t="s">
        <v>3741</v>
      </c>
    </row>
    <row r="951" spans="2:9">
      <c r="B951" s="26" t="s">
        <v>3743</v>
      </c>
      <c r="C951" s="27" t="s">
        <v>3744</v>
      </c>
      <c r="D951" s="27">
        <v>0.55279813984326898</v>
      </c>
      <c r="E951" s="27">
        <v>0.10717089529741644</v>
      </c>
      <c r="F951" s="27" t="s">
        <v>3743</v>
      </c>
      <c r="G951" s="27" t="s">
        <v>3745</v>
      </c>
      <c r="H951" s="27" t="s">
        <v>1145</v>
      </c>
      <c r="I951" s="26" t="s">
        <v>3743</v>
      </c>
    </row>
    <row r="952" spans="2:9">
      <c r="B952" s="26" t="s">
        <v>3746</v>
      </c>
      <c r="C952" s="27" t="s">
        <v>3747</v>
      </c>
      <c r="D952" s="27">
        <v>0.57338430848996413</v>
      </c>
      <c r="E952" s="27">
        <v>-1.8519165488232796</v>
      </c>
      <c r="F952" s="27" t="s">
        <v>3746</v>
      </c>
      <c r="G952" s="27" t="s">
        <v>3748</v>
      </c>
      <c r="H952" s="27" t="s">
        <v>488</v>
      </c>
      <c r="I952" s="26" t="s">
        <v>3746</v>
      </c>
    </row>
    <row r="953" spans="2:9">
      <c r="B953" s="26" t="s">
        <v>3749</v>
      </c>
      <c r="C953" s="27" t="s">
        <v>3750</v>
      </c>
      <c r="D953" s="27">
        <v>0.50781924653382993</v>
      </c>
      <c r="E953" s="27">
        <v>-1.938153167034786</v>
      </c>
      <c r="F953" s="27" t="s">
        <v>3749</v>
      </c>
      <c r="G953" s="27" t="s">
        <v>3751</v>
      </c>
      <c r="H953" s="27" t="s">
        <v>1198</v>
      </c>
      <c r="I953" s="26" t="s">
        <v>3749</v>
      </c>
    </row>
    <row r="954" spans="2:9">
      <c r="B954" s="26" t="s">
        <v>3752</v>
      </c>
      <c r="C954" s="27" t="s">
        <v>3753</v>
      </c>
      <c r="D954" s="27">
        <v>1.0614760893811268</v>
      </c>
      <c r="E954" s="27">
        <v>0.19317303881442571</v>
      </c>
      <c r="F954" s="27" t="s">
        <v>3752</v>
      </c>
      <c r="G954" s="27" t="s">
        <v>3754</v>
      </c>
      <c r="H954" s="27" t="s">
        <v>1270</v>
      </c>
      <c r="I954" s="26" t="s">
        <v>3752</v>
      </c>
    </row>
    <row r="955" spans="2:9">
      <c r="B955" s="26" t="s">
        <v>3755</v>
      </c>
      <c r="C955" s="27" t="s">
        <v>3756</v>
      </c>
      <c r="D955" s="27">
        <v>0.68815889488473014</v>
      </c>
      <c r="E955" s="27">
        <v>2.4632703439285435</v>
      </c>
      <c r="F955" s="27" t="s">
        <v>3755</v>
      </c>
      <c r="G955" s="27" t="s">
        <v>3755</v>
      </c>
      <c r="H955" s="27" t="s">
        <v>1368</v>
      </c>
      <c r="I955" s="26" t="s">
        <v>3755</v>
      </c>
    </row>
    <row r="956" spans="2:9">
      <c r="B956" s="26" t="s">
        <v>3757</v>
      </c>
      <c r="C956" s="27" t="s">
        <v>3758</v>
      </c>
      <c r="D956" s="27">
        <v>0.62050467420352828</v>
      </c>
      <c r="E956" s="27">
        <v>2.4396212109845421</v>
      </c>
      <c r="F956" s="27" t="s">
        <v>3757</v>
      </c>
      <c r="G956" s="27" t="s">
        <v>3759</v>
      </c>
      <c r="H956" s="27" t="s">
        <v>1368</v>
      </c>
      <c r="I956" s="26" t="s">
        <v>3757</v>
      </c>
    </row>
    <row r="957" spans="2:9">
      <c r="B957" s="26" t="s">
        <v>3760</v>
      </c>
      <c r="C957" s="27" t="s">
        <v>3761</v>
      </c>
      <c r="D957" s="27">
        <v>0.37208152104011277</v>
      </c>
      <c r="E957" s="27">
        <v>-2.7562588102019645</v>
      </c>
      <c r="F957" s="27" t="s">
        <v>3760</v>
      </c>
      <c r="G957" s="27" t="s">
        <v>3762</v>
      </c>
      <c r="H957" s="27" t="s">
        <v>3646</v>
      </c>
      <c r="I957" s="26" t="s">
        <v>3760</v>
      </c>
    </row>
    <row r="958" spans="2:9">
      <c r="B958" s="26" t="s">
        <v>3763</v>
      </c>
      <c r="C958" s="27" t="s">
        <v>3764</v>
      </c>
      <c r="D958" s="27">
        <v>0.362951705480616</v>
      </c>
      <c r="E958" s="27">
        <v>-2.7229581112993961</v>
      </c>
      <c r="F958" s="27" t="s">
        <v>3763</v>
      </c>
      <c r="G958" s="27" t="s">
        <v>3763</v>
      </c>
      <c r="H958" s="27" t="s">
        <v>3765</v>
      </c>
      <c r="I958" s="26" t="s">
        <v>3763</v>
      </c>
    </row>
    <row r="959" spans="2:9">
      <c r="B959" s="26" t="s">
        <v>3766</v>
      </c>
      <c r="C959" s="27" t="s">
        <v>3767</v>
      </c>
      <c r="D959" s="27">
        <v>0.57050449924568403</v>
      </c>
      <c r="E959" s="27">
        <v>-1.801476544645654</v>
      </c>
      <c r="F959" s="27" t="s">
        <v>3766</v>
      </c>
      <c r="G959" s="27" t="s">
        <v>3768</v>
      </c>
      <c r="H959" s="27" t="s">
        <v>488</v>
      </c>
      <c r="I959" s="26" t="s">
        <v>3766</v>
      </c>
    </row>
    <row r="960" spans="2:9">
      <c r="B960" s="26" t="s">
        <v>3769</v>
      </c>
      <c r="C960" s="27" t="s">
        <v>3770</v>
      </c>
      <c r="D960" s="27">
        <v>0.36277716856067554</v>
      </c>
      <c r="E960" s="27">
        <v>-1.3319497923248453</v>
      </c>
      <c r="F960" s="27" t="s">
        <v>3769</v>
      </c>
      <c r="G960" s="27" t="s">
        <v>3771</v>
      </c>
      <c r="H960" s="27" t="s">
        <v>1607</v>
      </c>
      <c r="I960" s="26" t="s">
        <v>3769</v>
      </c>
    </row>
    <row r="961" spans="2:9">
      <c r="B961" s="26" t="s">
        <v>3772</v>
      </c>
      <c r="C961" s="27" t="s">
        <v>3773</v>
      </c>
      <c r="D961" s="27">
        <v>-0.3154647802148704</v>
      </c>
      <c r="E961" s="27">
        <v>-2.4599717526023732</v>
      </c>
      <c r="F961" s="27" t="s">
        <v>3772</v>
      </c>
      <c r="G961" s="27" t="s">
        <v>3774</v>
      </c>
      <c r="H961" s="27" t="s">
        <v>1629</v>
      </c>
      <c r="I961" s="26" t="s">
        <v>3772</v>
      </c>
    </row>
    <row r="962" spans="2:9">
      <c r="B962" s="26" t="s">
        <v>3775</v>
      </c>
      <c r="C962" s="27" t="s">
        <v>3776</v>
      </c>
      <c r="D962" s="27">
        <v>1.0410120932488469</v>
      </c>
      <c r="E962" s="27">
        <v>-2.6437724783952938</v>
      </c>
      <c r="F962" s="27" t="s">
        <v>3775</v>
      </c>
      <c r="G962" s="27" t="s">
        <v>3775</v>
      </c>
      <c r="H962" s="27" t="s">
        <v>488</v>
      </c>
      <c r="I962" s="26" t="s">
        <v>3775</v>
      </c>
    </row>
    <row r="963" spans="2:9">
      <c r="B963" s="26" t="s">
        <v>3777</v>
      </c>
      <c r="C963" s="27" t="s">
        <v>3778</v>
      </c>
      <c r="D963" s="27">
        <v>0.77466788789140517</v>
      </c>
      <c r="E963" s="27">
        <v>-1.7144107506869486</v>
      </c>
      <c r="F963" s="27" t="s">
        <v>3777</v>
      </c>
      <c r="G963" s="27" t="s">
        <v>3779</v>
      </c>
      <c r="H963" s="27" t="s">
        <v>488</v>
      </c>
      <c r="I963" s="26" t="s">
        <v>3777</v>
      </c>
    </row>
    <row r="964" spans="2:9">
      <c r="B964" s="26" t="s">
        <v>3780</v>
      </c>
      <c r="C964" s="27" t="s">
        <v>3781</v>
      </c>
      <c r="D964" s="27">
        <v>0.63998777024457598</v>
      </c>
      <c r="E964" s="27">
        <v>-1.5270967827835868</v>
      </c>
      <c r="F964" s="27" t="s">
        <v>3780</v>
      </c>
      <c r="G964" s="27" t="s">
        <v>3782</v>
      </c>
      <c r="H964" s="27" t="s">
        <v>488</v>
      </c>
      <c r="I964" s="26" t="s">
        <v>3780</v>
      </c>
    </row>
    <row r="965" spans="2:9">
      <c r="B965" s="26" t="s">
        <v>3783</v>
      </c>
      <c r="C965" s="27" t="s">
        <v>3784</v>
      </c>
      <c r="D965" s="27">
        <v>0.87770186204105194</v>
      </c>
      <c r="E965" s="27">
        <v>0.2069330262451341</v>
      </c>
      <c r="F965" s="27" t="s">
        <v>3783</v>
      </c>
      <c r="G965" s="27" t="s">
        <v>3785</v>
      </c>
      <c r="H965" s="27" t="s">
        <v>1149</v>
      </c>
      <c r="I965" s="26" t="s">
        <v>3783</v>
      </c>
    </row>
    <row r="966" spans="2:9">
      <c r="B966" s="26" t="s">
        <v>3786</v>
      </c>
      <c r="C966" s="27" t="s">
        <v>3787</v>
      </c>
      <c r="D966" s="27">
        <v>0.67229910480303356</v>
      </c>
      <c r="E966" s="27">
        <v>-0.50118701002379595</v>
      </c>
      <c r="F966" s="27" t="s">
        <v>3786</v>
      </c>
      <c r="G966" s="27" t="s">
        <v>3786</v>
      </c>
      <c r="H966" s="27" t="s">
        <v>1801</v>
      </c>
      <c r="I966" s="26" t="s">
        <v>3786</v>
      </c>
    </row>
    <row r="967" spans="2:9">
      <c r="B967" s="26" t="s">
        <v>3788</v>
      </c>
      <c r="C967" s="27" t="s">
        <v>3789</v>
      </c>
      <c r="D967" s="27">
        <v>0.51740982218826481</v>
      </c>
      <c r="E967" s="27">
        <v>-1.6629305152965286</v>
      </c>
      <c r="F967" s="27" t="s">
        <v>3788</v>
      </c>
      <c r="G967" s="27" t="s">
        <v>2955</v>
      </c>
      <c r="H967" s="27" t="s">
        <v>488</v>
      </c>
      <c r="I967" s="26" t="s">
        <v>3788</v>
      </c>
    </row>
    <row r="968" spans="2:9">
      <c r="B968" s="26" t="s">
        <v>3790</v>
      </c>
      <c r="C968" s="27" t="s">
        <v>3791</v>
      </c>
      <c r="D968" s="27">
        <v>0.1555864065416723</v>
      </c>
      <c r="E968" s="27">
        <v>-1.3892723883138642</v>
      </c>
      <c r="F968" s="27" t="s">
        <v>3790</v>
      </c>
      <c r="G968" s="27" t="s">
        <v>3792</v>
      </c>
      <c r="H968" s="27" t="s">
        <v>1976</v>
      </c>
      <c r="I968" s="26" t="s">
        <v>3790</v>
      </c>
    </row>
    <row r="969" spans="2:9">
      <c r="B969" s="26" t="s">
        <v>3793</v>
      </c>
      <c r="C969" s="27" t="s">
        <v>3794</v>
      </c>
      <c r="D969" s="27">
        <v>-0.3451737736237907</v>
      </c>
      <c r="E969" s="27">
        <v>-3.0428245308744297</v>
      </c>
      <c r="F969" s="27" t="s">
        <v>3793</v>
      </c>
      <c r="G969" s="27" t="s">
        <v>3795</v>
      </c>
      <c r="H969" s="27" t="s">
        <v>3796</v>
      </c>
      <c r="I969" s="26" t="s">
        <v>3793</v>
      </c>
    </row>
    <row r="970" spans="2:9">
      <c r="B970" s="26" t="s">
        <v>3797</v>
      </c>
      <c r="C970" s="27" t="s">
        <v>3798</v>
      </c>
      <c r="D970" s="27">
        <v>0.7167543873523754</v>
      </c>
      <c r="E970" s="27">
        <v>-1.2864403640370234</v>
      </c>
      <c r="F970" s="27" t="s">
        <v>3797</v>
      </c>
      <c r="G970" s="27" t="s">
        <v>3799</v>
      </c>
      <c r="H970" s="27" t="s">
        <v>488</v>
      </c>
      <c r="I970" s="26" t="s">
        <v>3797</v>
      </c>
    </row>
    <row r="971" spans="2:9">
      <c r="B971" s="26" t="s">
        <v>3800</v>
      </c>
      <c r="C971" s="27" t="s">
        <v>3801</v>
      </c>
      <c r="D971" s="27">
        <v>0.7962785746100467</v>
      </c>
      <c r="E971" s="27">
        <v>2.203478180642986</v>
      </c>
      <c r="F971" s="27" t="s">
        <v>3800</v>
      </c>
      <c r="G971" s="27" t="s">
        <v>3802</v>
      </c>
      <c r="H971" s="27" t="s">
        <v>2223</v>
      </c>
      <c r="I971" s="26" t="s">
        <v>3800</v>
      </c>
    </row>
    <row r="972" spans="2:9">
      <c r="B972" s="26" t="s">
        <v>3803</v>
      </c>
      <c r="C972" s="27" t="s">
        <v>3804</v>
      </c>
      <c r="D972" s="27">
        <v>-0.31296896550978798</v>
      </c>
      <c r="E972" s="27">
        <v>0.5426717361142358</v>
      </c>
      <c r="F972" s="27" t="s">
        <v>3803</v>
      </c>
      <c r="G972" s="27" t="s">
        <v>3805</v>
      </c>
      <c r="H972" s="27" t="s">
        <v>1789</v>
      </c>
      <c r="I972" s="26" t="s">
        <v>3803</v>
      </c>
    </row>
    <row r="973" spans="2:9">
      <c r="B973" s="26" t="s">
        <v>3806</v>
      </c>
      <c r="C973" s="27" t="s">
        <v>3807</v>
      </c>
      <c r="D973" s="27">
        <v>0.47435083506177061</v>
      </c>
      <c r="E973" s="27">
        <v>0.58991082095103742</v>
      </c>
      <c r="F973" s="27" t="s">
        <v>3806</v>
      </c>
      <c r="G973" s="27" t="s">
        <v>3808</v>
      </c>
      <c r="H973" s="27" t="s">
        <v>1180</v>
      </c>
      <c r="I973" s="26" t="s">
        <v>3806</v>
      </c>
    </row>
    <row r="974" spans="2:9">
      <c r="B974" s="26" t="s">
        <v>3809</v>
      </c>
      <c r="C974" s="27" t="s">
        <v>3810</v>
      </c>
      <c r="D974" s="27">
        <v>0.4577736892509488</v>
      </c>
      <c r="E974" s="27">
        <v>-1.704390873401634</v>
      </c>
      <c r="F974" s="27" t="s">
        <v>3809</v>
      </c>
      <c r="G974" s="27" t="s">
        <v>3811</v>
      </c>
      <c r="H974" s="27" t="s">
        <v>488</v>
      </c>
      <c r="I974" s="26" t="s">
        <v>3809</v>
      </c>
    </row>
    <row r="975" spans="2:9">
      <c r="B975" s="26" t="s">
        <v>3812</v>
      </c>
      <c r="C975" s="27" t="s">
        <v>3813</v>
      </c>
      <c r="D975" s="27">
        <v>0.57474391880595288</v>
      </c>
      <c r="E975" s="27">
        <v>5.7797274363394345E-2</v>
      </c>
      <c r="F975" s="27" t="s">
        <v>3812</v>
      </c>
      <c r="G975" s="27" t="s">
        <v>3814</v>
      </c>
      <c r="H975" s="27" t="s">
        <v>1145</v>
      </c>
      <c r="I975" s="26" t="s">
        <v>3812</v>
      </c>
    </row>
    <row r="976" spans="2:9">
      <c r="B976" s="26" t="s">
        <v>3815</v>
      </c>
      <c r="C976" s="27" t="s">
        <v>3816</v>
      </c>
      <c r="D976" s="27">
        <v>0.63288258961514987</v>
      </c>
      <c r="E976" s="27">
        <v>-1.6258562502260092</v>
      </c>
      <c r="F976" s="27" t="s">
        <v>3815</v>
      </c>
      <c r="G976" s="27" t="s">
        <v>3817</v>
      </c>
      <c r="H976" s="27" t="s">
        <v>488</v>
      </c>
      <c r="I976" s="26" t="s">
        <v>3815</v>
      </c>
    </row>
    <row r="977" spans="2:9">
      <c r="B977" s="26" t="s">
        <v>3818</v>
      </c>
      <c r="C977" s="27" t="s">
        <v>3819</v>
      </c>
      <c r="D977" s="27">
        <v>0.94333127262650462</v>
      </c>
      <c r="E977" s="27">
        <v>-2.1864612886784138E-2</v>
      </c>
      <c r="F977" s="27" t="s">
        <v>3818</v>
      </c>
      <c r="G977" s="27" t="s">
        <v>3820</v>
      </c>
      <c r="H977" s="27" t="s">
        <v>488</v>
      </c>
      <c r="I977" s="26" t="s">
        <v>3818</v>
      </c>
    </row>
    <row r="978" spans="2:9">
      <c r="B978" s="26" t="s">
        <v>3821</v>
      </c>
      <c r="C978" s="27" t="s">
        <v>3822</v>
      </c>
      <c r="D978" s="27">
        <v>0.44485998788413161</v>
      </c>
      <c r="E978" s="27">
        <v>-1.4029584554592076</v>
      </c>
      <c r="F978" s="27" t="s">
        <v>3821</v>
      </c>
      <c r="G978" s="27" t="s">
        <v>3823</v>
      </c>
      <c r="H978" s="27" t="s">
        <v>488</v>
      </c>
      <c r="I978" s="26" t="s">
        <v>3821</v>
      </c>
    </row>
    <row r="979" spans="2:9">
      <c r="B979" s="26" t="s">
        <v>3824</v>
      </c>
      <c r="C979" s="27" t="s">
        <v>3825</v>
      </c>
      <c r="D979" s="27">
        <v>0.90803021517709315</v>
      </c>
      <c r="E979" s="27">
        <v>1.9775627622648251</v>
      </c>
      <c r="F979" s="27" t="s">
        <v>3824</v>
      </c>
      <c r="G979" s="27" t="s">
        <v>3826</v>
      </c>
      <c r="H979" s="27" t="s">
        <v>1160</v>
      </c>
      <c r="I979" s="26" t="s">
        <v>3824</v>
      </c>
    </row>
    <row r="980" spans="2:9">
      <c r="B980" s="26" t="s">
        <v>3827</v>
      </c>
      <c r="C980" s="27" t="s">
        <v>3828</v>
      </c>
      <c r="D980" s="27">
        <v>0.90349877611573126</v>
      </c>
      <c r="E980" s="27">
        <v>-4.3633231299858239E-3</v>
      </c>
      <c r="F980" s="27" t="s">
        <v>3827</v>
      </c>
      <c r="G980" s="27" t="s">
        <v>3827</v>
      </c>
      <c r="H980" s="27" t="s">
        <v>1194</v>
      </c>
      <c r="I980" s="26" t="s">
        <v>3827</v>
      </c>
    </row>
    <row r="981" spans="2:9">
      <c r="B981" s="26" t="s">
        <v>3829</v>
      </c>
      <c r="C981" s="27" t="s">
        <v>3830</v>
      </c>
      <c r="D981" s="27">
        <v>0.77422453061964647</v>
      </c>
      <c r="E981" s="27">
        <v>-1.4777893890190053</v>
      </c>
      <c r="F981" s="27" t="s">
        <v>3829</v>
      </c>
      <c r="G981" s="27" t="s">
        <v>3831</v>
      </c>
      <c r="H981" s="27" t="s">
        <v>488</v>
      </c>
      <c r="I981" s="26" t="s">
        <v>3829</v>
      </c>
    </row>
    <row r="982" spans="2:9">
      <c r="B982" s="26" t="s">
        <v>3832</v>
      </c>
      <c r="C982" s="27" t="s">
        <v>3833</v>
      </c>
      <c r="D982" s="27">
        <v>0.64644380535999779</v>
      </c>
      <c r="E982" s="27">
        <v>1.3939054387663987</v>
      </c>
      <c r="F982" s="27" t="s">
        <v>3832</v>
      </c>
      <c r="G982" s="27" t="s">
        <v>3832</v>
      </c>
      <c r="H982" s="27" t="s">
        <v>2223</v>
      </c>
      <c r="I982" s="26" t="s">
        <v>3832</v>
      </c>
    </row>
    <row r="983" spans="2:9">
      <c r="B983" s="26" t="s">
        <v>3834</v>
      </c>
      <c r="C983" s="27" t="s">
        <v>3835</v>
      </c>
      <c r="D983" s="27">
        <v>0.60525748641021815</v>
      </c>
      <c r="E983" s="27">
        <v>-1.5129351572957133</v>
      </c>
      <c r="F983" s="27" t="s">
        <v>3834</v>
      </c>
      <c r="G983" s="27" t="s">
        <v>3836</v>
      </c>
      <c r="H983" s="27" t="s">
        <v>488</v>
      </c>
      <c r="I983" s="26" t="s">
        <v>3834</v>
      </c>
    </row>
    <row r="984" spans="2:9">
      <c r="B984" s="26" t="s">
        <v>3837</v>
      </c>
      <c r="C984" s="27" t="s">
        <v>3838</v>
      </c>
      <c r="D984" s="27">
        <v>0.24870941840920832</v>
      </c>
      <c r="E984" s="27">
        <v>0.63849380345291962</v>
      </c>
      <c r="F984" s="27" t="s">
        <v>3837</v>
      </c>
      <c r="G984" s="27" t="s">
        <v>3839</v>
      </c>
      <c r="H984" s="27" t="s">
        <v>1372</v>
      </c>
      <c r="I984" s="26" t="s">
        <v>3837</v>
      </c>
    </row>
    <row r="985" spans="2:9">
      <c r="B985" s="26" t="s">
        <v>3840</v>
      </c>
      <c r="C985" s="27" t="s">
        <v>3841</v>
      </c>
      <c r="D985" s="27">
        <v>0.68855856878532307</v>
      </c>
      <c r="E985" s="27">
        <v>-1.523805115676657</v>
      </c>
      <c r="F985" s="27" t="s">
        <v>3840</v>
      </c>
      <c r="G985" s="27" t="s">
        <v>3842</v>
      </c>
      <c r="H985" s="27" t="s">
        <v>488</v>
      </c>
      <c r="I985" s="26" t="s">
        <v>3840</v>
      </c>
    </row>
    <row r="986" spans="2:9">
      <c r="B986" s="26" t="s">
        <v>3843</v>
      </c>
      <c r="C986" s="27" t="s">
        <v>3844</v>
      </c>
      <c r="D986" s="27">
        <v>-0.29124659247293277</v>
      </c>
      <c r="E986" s="27">
        <v>-2.6358311983407985</v>
      </c>
      <c r="F986" s="27" t="s">
        <v>3843</v>
      </c>
      <c r="G986" s="27" t="s">
        <v>3845</v>
      </c>
      <c r="H986" s="27" t="s">
        <v>1142</v>
      </c>
      <c r="I986" s="26" t="s">
        <v>3843</v>
      </c>
    </row>
    <row r="987" spans="2:9">
      <c r="B987" s="26" t="s">
        <v>3846</v>
      </c>
      <c r="C987" s="27" t="s">
        <v>3847</v>
      </c>
      <c r="D987" s="27">
        <v>0.80499996112753414</v>
      </c>
      <c r="E987" s="27">
        <v>-1.1831953343705799</v>
      </c>
      <c r="F987" s="27" t="s">
        <v>3846</v>
      </c>
      <c r="G987" s="27" t="s">
        <v>3848</v>
      </c>
      <c r="H987" s="27" t="s">
        <v>488</v>
      </c>
      <c r="I987" s="26" t="s">
        <v>3846</v>
      </c>
    </row>
    <row r="988" spans="2:9">
      <c r="B988" s="26" t="s">
        <v>3849</v>
      </c>
      <c r="C988" s="27" t="s">
        <v>3850</v>
      </c>
      <c r="D988" s="27">
        <v>0.41928218977818943</v>
      </c>
      <c r="E988" s="27">
        <v>2.1226344636442027</v>
      </c>
      <c r="F988" s="27" t="s">
        <v>3849</v>
      </c>
      <c r="G988" s="27" t="s">
        <v>3849</v>
      </c>
      <c r="H988" s="27" t="s">
        <v>2666</v>
      </c>
      <c r="I988" s="26" t="s">
        <v>3849</v>
      </c>
    </row>
    <row r="989" spans="2:9">
      <c r="B989" s="26" t="s">
        <v>3851</v>
      </c>
      <c r="C989" s="27" t="s">
        <v>3852</v>
      </c>
      <c r="D989" s="27">
        <v>1.0780567305904369</v>
      </c>
      <c r="E989" s="27">
        <v>0.29811445216136895</v>
      </c>
      <c r="F989" s="27" t="s">
        <v>3851</v>
      </c>
      <c r="G989" s="27" t="s">
        <v>3851</v>
      </c>
      <c r="H989" s="27" t="s">
        <v>1296</v>
      </c>
      <c r="I989" s="26" t="s">
        <v>3851</v>
      </c>
    </row>
    <row r="990" spans="2:9">
      <c r="B990" s="26" t="s">
        <v>3853</v>
      </c>
      <c r="C990" s="27" t="s">
        <v>3854</v>
      </c>
      <c r="D990" s="27">
        <v>0.27533092594261627</v>
      </c>
      <c r="E990" s="27">
        <v>-1.6800993821506929</v>
      </c>
      <c r="F990" s="27" t="s">
        <v>3853</v>
      </c>
      <c r="G990" s="27" t="s">
        <v>3855</v>
      </c>
      <c r="H990" s="27" t="s">
        <v>1198</v>
      </c>
      <c r="I990" s="26" t="s">
        <v>3853</v>
      </c>
    </row>
    <row r="991" spans="2:9">
      <c r="B991" s="26" t="s">
        <v>3856</v>
      </c>
      <c r="C991" s="27" t="s">
        <v>3857</v>
      </c>
      <c r="D991" s="27">
        <v>0.9350497071645496</v>
      </c>
      <c r="E991" s="27">
        <v>-6.1231909528783272E-3</v>
      </c>
      <c r="F991" s="27" t="s">
        <v>3856</v>
      </c>
      <c r="G991" s="27" t="s">
        <v>3856</v>
      </c>
      <c r="H991" s="27" t="s">
        <v>1194</v>
      </c>
      <c r="I991" s="26" t="s">
        <v>3856</v>
      </c>
    </row>
    <row r="992" spans="2:9">
      <c r="B992" s="26" t="s">
        <v>3858</v>
      </c>
      <c r="C992" s="27" t="s">
        <v>3859</v>
      </c>
      <c r="D992" s="27">
        <v>-0.25533642846576105</v>
      </c>
      <c r="E992" s="27">
        <v>0.83363560074794441</v>
      </c>
      <c r="F992" s="27" t="s">
        <v>3858</v>
      </c>
      <c r="G992" s="27" t="s">
        <v>3858</v>
      </c>
      <c r="H992" s="27" t="s">
        <v>1421</v>
      </c>
      <c r="I992" s="26" t="s">
        <v>3858</v>
      </c>
    </row>
    <row r="993" spans="2:9">
      <c r="B993" s="26" t="s">
        <v>3860</v>
      </c>
      <c r="C993" s="27" t="s">
        <v>3861</v>
      </c>
      <c r="D993" s="27">
        <v>0.84723516605475968</v>
      </c>
      <c r="E993" s="27">
        <v>-1.9157083110274344</v>
      </c>
      <c r="F993" s="27" t="s">
        <v>3860</v>
      </c>
      <c r="G993" s="27" t="s">
        <v>3862</v>
      </c>
      <c r="H993" s="27" t="s">
        <v>488</v>
      </c>
      <c r="I993" s="26" t="s">
        <v>3860</v>
      </c>
    </row>
    <row r="994" spans="2:9">
      <c r="B994" s="26" t="s">
        <v>3863</v>
      </c>
      <c r="C994" s="27" t="s">
        <v>3864</v>
      </c>
      <c r="D994" s="27">
        <v>0.4538065446227984</v>
      </c>
      <c r="E994" s="27">
        <v>-1.4004644050576875</v>
      </c>
      <c r="F994" s="27" t="s">
        <v>3863</v>
      </c>
      <c r="G994" s="27" t="s">
        <v>3865</v>
      </c>
      <c r="H994" s="27" t="s">
        <v>488</v>
      </c>
      <c r="I994" s="26" t="s">
        <v>3863</v>
      </c>
    </row>
    <row r="995" spans="2:9">
      <c r="B995" s="26" t="s">
        <v>3643</v>
      </c>
      <c r="C995" s="27" t="s">
        <v>3866</v>
      </c>
      <c r="D995" s="27">
        <v>0.30459873956749922</v>
      </c>
      <c r="E995" s="27">
        <v>-1.3694047236619953</v>
      </c>
      <c r="F995" s="27" t="s">
        <v>3643</v>
      </c>
      <c r="G995" s="27" t="s">
        <v>3643</v>
      </c>
      <c r="H995" s="27" t="s">
        <v>1305</v>
      </c>
      <c r="I995" s="26" t="s">
        <v>3643</v>
      </c>
    </row>
    <row r="996" spans="2:9">
      <c r="B996" s="26" t="s">
        <v>3867</v>
      </c>
      <c r="C996" s="27" t="s">
        <v>3868</v>
      </c>
      <c r="D996" s="27">
        <v>1.1510848017164246</v>
      </c>
      <c r="E996" s="27">
        <v>-0.3041410929058444</v>
      </c>
      <c r="F996" s="27" t="s">
        <v>3867</v>
      </c>
      <c r="G996" s="27" t="s">
        <v>3867</v>
      </c>
      <c r="H996" s="27" t="s">
        <v>1276</v>
      </c>
      <c r="I996" s="26" t="s">
        <v>3867</v>
      </c>
    </row>
    <row r="997" spans="2:9">
      <c r="B997" s="26" t="s">
        <v>3869</v>
      </c>
      <c r="C997" s="27" t="s">
        <v>3870</v>
      </c>
      <c r="D997" s="27">
        <v>0.65662600229415291</v>
      </c>
      <c r="E997" s="27">
        <v>-1.6976504127637742</v>
      </c>
      <c r="F997" s="27" t="s">
        <v>3869</v>
      </c>
      <c r="G997" s="27" t="s">
        <v>3871</v>
      </c>
      <c r="H997" s="27" t="s">
        <v>488</v>
      </c>
      <c r="I997" s="26" t="s">
        <v>3869</v>
      </c>
    </row>
    <row r="998" spans="2:9">
      <c r="B998" s="26" t="s">
        <v>3872</v>
      </c>
      <c r="C998" s="27" t="s">
        <v>3873</v>
      </c>
      <c r="D998" s="27">
        <v>0.67970975001937761</v>
      </c>
      <c r="E998" s="27">
        <v>-1.3518587857299269</v>
      </c>
      <c r="F998" s="27" t="s">
        <v>3872</v>
      </c>
      <c r="G998" s="27" t="s">
        <v>2719</v>
      </c>
      <c r="H998" s="27" t="s">
        <v>488</v>
      </c>
      <c r="I998" s="26" t="s">
        <v>3872</v>
      </c>
    </row>
    <row r="999" spans="2:9">
      <c r="B999" s="26" t="s">
        <v>3874</v>
      </c>
      <c r="C999" s="27" t="s">
        <v>3875</v>
      </c>
      <c r="D999" s="27">
        <v>0.75236431323615494</v>
      </c>
      <c r="E999" s="27">
        <v>-1.3778710784752486</v>
      </c>
      <c r="F999" s="27" t="s">
        <v>3874</v>
      </c>
      <c r="G999" s="27" t="s">
        <v>3876</v>
      </c>
      <c r="H999" s="27" t="s">
        <v>488</v>
      </c>
      <c r="I999" s="26" t="s">
        <v>3874</v>
      </c>
    </row>
    <row r="1000" spans="2:9">
      <c r="B1000" s="26" t="s">
        <v>3877</v>
      </c>
      <c r="C1000" s="27" t="s">
        <v>3878</v>
      </c>
      <c r="D1000" s="27">
        <v>0.52332650066638586</v>
      </c>
      <c r="E1000" s="27">
        <v>-1.6640213460176647</v>
      </c>
      <c r="F1000" s="27" t="s">
        <v>3877</v>
      </c>
      <c r="G1000" s="27" t="s">
        <v>2955</v>
      </c>
      <c r="H1000" s="27" t="s">
        <v>488</v>
      </c>
      <c r="I1000" s="26" t="s">
        <v>3877</v>
      </c>
    </row>
    <row r="1001" spans="2:9">
      <c r="B1001" s="26" t="s">
        <v>3879</v>
      </c>
      <c r="C1001" s="27" t="s">
        <v>3880</v>
      </c>
      <c r="D1001" s="27">
        <v>0.4895910407152565</v>
      </c>
      <c r="E1001" s="27">
        <v>0.16830052903737655</v>
      </c>
      <c r="F1001" s="27" t="s">
        <v>3879</v>
      </c>
      <c r="G1001" s="27" t="s">
        <v>3881</v>
      </c>
      <c r="H1001" s="27" t="s">
        <v>1145</v>
      </c>
      <c r="I1001" s="26" t="s">
        <v>3879</v>
      </c>
    </row>
    <row r="1002" spans="2:9">
      <c r="B1002" s="26" t="s">
        <v>3882</v>
      </c>
      <c r="C1002" s="27" t="s">
        <v>3883</v>
      </c>
      <c r="D1002" s="27">
        <v>0.82342018085958935</v>
      </c>
      <c r="E1002" s="27">
        <v>0.48207040695553011</v>
      </c>
      <c r="F1002" s="27" t="s">
        <v>3882</v>
      </c>
      <c r="G1002" s="27" t="s">
        <v>3882</v>
      </c>
      <c r="H1002" s="27" t="s">
        <v>1533</v>
      </c>
      <c r="I1002" s="26" t="s">
        <v>3882</v>
      </c>
    </row>
    <row r="1003" spans="2:9">
      <c r="B1003" s="26" t="s">
        <v>3884</v>
      </c>
      <c r="C1003" s="27" t="s">
        <v>3885</v>
      </c>
      <c r="D1003" s="27">
        <v>0.12849917042725612</v>
      </c>
      <c r="E1003" s="27">
        <v>6.9434955431905268E-2</v>
      </c>
      <c r="F1003" s="27" t="s">
        <v>3884</v>
      </c>
      <c r="G1003" s="27" t="s">
        <v>3884</v>
      </c>
      <c r="H1003" s="27" t="s">
        <v>1188</v>
      </c>
      <c r="I1003" s="26" t="s">
        <v>3884</v>
      </c>
    </row>
    <row r="1004" spans="2:9">
      <c r="B1004" s="26" t="s">
        <v>3886</v>
      </c>
      <c r="C1004" s="27" t="s">
        <v>3887</v>
      </c>
      <c r="D1004" s="27">
        <v>7.7171652739111557E-2</v>
      </c>
      <c r="E1004" s="27">
        <v>-1.311323462888742</v>
      </c>
      <c r="F1004" s="27" t="s">
        <v>3886</v>
      </c>
      <c r="G1004" s="27" t="s">
        <v>3888</v>
      </c>
      <c r="H1004" s="27" t="s">
        <v>1257</v>
      </c>
      <c r="I1004" s="26" t="s">
        <v>3886</v>
      </c>
    </row>
    <row r="1005" spans="2:9">
      <c r="B1005" s="26" t="s">
        <v>3889</v>
      </c>
      <c r="C1005" s="27" t="s">
        <v>3890</v>
      </c>
      <c r="D1005" s="27">
        <v>0.67846006166870843</v>
      </c>
      <c r="E1005" s="27">
        <v>2.3965464157382769E-2</v>
      </c>
      <c r="F1005" s="27" t="s">
        <v>3889</v>
      </c>
      <c r="G1005" s="27" t="s">
        <v>3889</v>
      </c>
      <c r="H1005" s="27" t="s">
        <v>1299</v>
      </c>
      <c r="I1005" s="26" t="s">
        <v>3889</v>
      </c>
    </row>
    <row r="1006" spans="2:9">
      <c r="B1006" s="26" t="s">
        <v>3891</v>
      </c>
      <c r="C1006" s="27" t="s">
        <v>3892</v>
      </c>
      <c r="D1006" s="27">
        <v>0.65711469237378284</v>
      </c>
      <c r="E1006" s="27">
        <v>-1.7005283577146366</v>
      </c>
      <c r="F1006" s="27" t="s">
        <v>3891</v>
      </c>
      <c r="G1006" s="27" t="s">
        <v>3871</v>
      </c>
      <c r="H1006" s="27" t="s">
        <v>488</v>
      </c>
      <c r="I1006" s="26" t="s">
        <v>3891</v>
      </c>
    </row>
    <row r="1007" spans="2:9">
      <c r="B1007" s="26" t="s">
        <v>3893</v>
      </c>
      <c r="C1007" s="27" t="s">
        <v>3894</v>
      </c>
      <c r="D1007" s="27">
        <v>0.39657021937040643</v>
      </c>
      <c r="E1007" s="27">
        <v>1.3229788010353773</v>
      </c>
      <c r="F1007" s="27" t="s">
        <v>3893</v>
      </c>
      <c r="G1007" s="27" t="s">
        <v>3895</v>
      </c>
      <c r="H1007" s="27" t="s">
        <v>1305</v>
      </c>
      <c r="I1007" s="26" t="s">
        <v>3893</v>
      </c>
    </row>
    <row r="1008" spans="2:9">
      <c r="B1008" s="26" t="s">
        <v>3896</v>
      </c>
      <c r="C1008" s="27" t="s">
        <v>3897</v>
      </c>
      <c r="D1008" s="27">
        <v>0.90998849577914664</v>
      </c>
      <c r="E1008" s="27">
        <v>0.27573759064040226</v>
      </c>
      <c r="F1008" s="27" t="s">
        <v>3896</v>
      </c>
      <c r="G1008" s="27" t="s">
        <v>3898</v>
      </c>
      <c r="H1008" s="27" t="s">
        <v>3350</v>
      </c>
      <c r="I1008" s="26" t="s">
        <v>3896</v>
      </c>
    </row>
    <row r="1009" spans="2:9">
      <c r="B1009" s="26" t="s">
        <v>3899</v>
      </c>
      <c r="C1009" s="27" t="s">
        <v>3900</v>
      </c>
      <c r="D1009" s="27">
        <v>0.29166720547759745</v>
      </c>
      <c r="E1009" s="27">
        <v>-0.16821274458998153</v>
      </c>
      <c r="F1009" s="27" t="s">
        <v>3899</v>
      </c>
      <c r="G1009" s="27" t="s">
        <v>3899</v>
      </c>
      <c r="H1009" s="27" t="s">
        <v>1578</v>
      </c>
      <c r="I1009" s="26" t="s">
        <v>3899</v>
      </c>
    </row>
    <row r="1010" spans="2:9">
      <c r="B1010" s="26" t="s">
        <v>3901</v>
      </c>
      <c r="C1010" s="27" t="s">
        <v>3902</v>
      </c>
      <c r="D1010" s="27">
        <v>0.87967980239268873</v>
      </c>
      <c r="E1010" s="27">
        <v>0.53148661661979701</v>
      </c>
      <c r="F1010" s="27" t="s">
        <v>3901</v>
      </c>
      <c r="G1010" s="27" t="s">
        <v>3903</v>
      </c>
      <c r="H1010" s="27" t="s">
        <v>1160</v>
      </c>
      <c r="I1010" s="26" t="s">
        <v>3901</v>
      </c>
    </row>
    <row r="1011" spans="2:9">
      <c r="B1011" s="26" t="s">
        <v>3904</v>
      </c>
      <c r="C1011" s="27" t="s">
        <v>3905</v>
      </c>
      <c r="D1011" s="27">
        <v>1.1529313049013798</v>
      </c>
      <c r="E1011" s="27">
        <v>-0.40378715289729405</v>
      </c>
      <c r="F1011" s="27" t="s">
        <v>3904</v>
      </c>
      <c r="G1011" s="27" t="s">
        <v>3904</v>
      </c>
      <c r="H1011" s="27" t="s">
        <v>1276</v>
      </c>
      <c r="I1011" s="26" t="s">
        <v>3904</v>
      </c>
    </row>
    <row r="1012" spans="2:9">
      <c r="B1012" s="26" t="s">
        <v>3906</v>
      </c>
      <c r="C1012" s="27" t="s">
        <v>3907</v>
      </c>
      <c r="D1012" s="27">
        <v>0.36608281726373698</v>
      </c>
      <c r="E1012" s="27">
        <v>-1.2857299658162449</v>
      </c>
      <c r="F1012" s="27" t="s">
        <v>3906</v>
      </c>
      <c r="G1012" s="27" t="s">
        <v>3906</v>
      </c>
      <c r="H1012" s="27" t="s">
        <v>1539</v>
      </c>
      <c r="I1012" s="26" t="s">
        <v>3906</v>
      </c>
    </row>
    <row r="1013" spans="2:9">
      <c r="B1013" s="26" t="s">
        <v>3908</v>
      </c>
      <c r="C1013" s="27" t="s">
        <v>3909</v>
      </c>
      <c r="D1013" s="27">
        <v>0.67217866334306142</v>
      </c>
      <c r="E1013" s="27">
        <v>0.47141516601296213</v>
      </c>
      <c r="F1013" s="27" t="s">
        <v>3908</v>
      </c>
      <c r="G1013" s="27" t="s">
        <v>1226</v>
      </c>
      <c r="H1013" s="27" t="s">
        <v>1222</v>
      </c>
      <c r="I1013" s="26" t="s">
        <v>3908</v>
      </c>
    </row>
    <row r="1014" spans="2:9">
      <c r="B1014" s="26" t="s">
        <v>3910</v>
      </c>
      <c r="C1014" s="27" t="s">
        <v>3911</v>
      </c>
      <c r="D1014" s="27">
        <v>-0.44920064080679983</v>
      </c>
      <c r="E1014" s="27">
        <v>-0.95074018678052363</v>
      </c>
      <c r="F1014" s="27" t="s">
        <v>3910</v>
      </c>
      <c r="G1014" s="27" t="s">
        <v>3912</v>
      </c>
      <c r="H1014" s="27" t="s">
        <v>1264</v>
      </c>
      <c r="I1014" s="26" t="s">
        <v>3910</v>
      </c>
    </row>
    <row r="1015" spans="2:9">
      <c r="B1015" s="26" t="s">
        <v>3913</v>
      </c>
      <c r="C1015" s="27" t="s">
        <v>3914</v>
      </c>
      <c r="D1015" s="27">
        <v>-0.44680915543746957</v>
      </c>
      <c r="E1015" s="27">
        <v>-0.95094265360181629</v>
      </c>
      <c r="F1015" s="27" t="s">
        <v>3913</v>
      </c>
      <c r="G1015" s="27" t="s">
        <v>3915</v>
      </c>
      <c r="H1015" s="27" t="s">
        <v>1281</v>
      </c>
      <c r="I1015" s="26" t="s">
        <v>3913</v>
      </c>
    </row>
    <row r="1016" spans="2:9">
      <c r="B1016" s="26" t="s">
        <v>3916</v>
      </c>
      <c r="C1016" s="27" t="s">
        <v>3916</v>
      </c>
      <c r="D1016" s="27">
        <v>0.58903117884269862</v>
      </c>
      <c r="E1016" s="27">
        <v>2.2651756336149469</v>
      </c>
      <c r="F1016" s="27" t="s">
        <v>3916</v>
      </c>
      <c r="G1016" s="27" t="s">
        <v>3916</v>
      </c>
      <c r="H1016" s="27" t="s">
        <v>1368</v>
      </c>
      <c r="I1016" s="26" t="s">
        <v>3916</v>
      </c>
    </row>
    <row r="1017" spans="2:9">
      <c r="B1017" s="26" t="s">
        <v>3917</v>
      </c>
      <c r="C1017" s="27" t="s">
        <v>3918</v>
      </c>
      <c r="D1017" s="27">
        <v>0.71683115297043454</v>
      </c>
      <c r="E1017" s="27">
        <v>-1.5332071395895377</v>
      </c>
      <c r="F1017" s="27" t="s">
        <v>3917</v>
      </c>
      <c r="G1017" s="27" t="s">
        <v>3919</v>
      </c>
      <c r="H1017" s="27" t="s">
        <v>488</v>
      </c>
      <c r="I1017" s="26" t="s">
        <v>3917</v>
      </c>
    </row>
    <row r="1018" spans="2:9">
      <c r="B1018" s="26" t="s">
        <v>3920</v>
      </c>
      <c r="C1018" s="27" t="s">
        <v>3921</v>
      </c>
      <c r="D1018" s="27">
        <v>0.91224872059669093</v>
      </c>
      <c r="E1018" s="27">
        <v>1.8219317517991316</v>
      </c>
      <c r="F1018" s="27" t="s">
        <v>3920</v>
      </c>
      <c r="G1018" s="27" t="s">
        <v>3920</v>
      </c>
      <c r="H1018" s="27" t="s">
        <v>1160</v>
      </c>
      <c r="I1018" s="26" t="s">
        <v>3920</v>
      </c>
    </row>
    <row r="1019" spans="2:9">
      <c r="B1019" s="26" t="s">
        <v>3922</v>
      </c>
      <c r="C1019" s="27" t="s">
        <v>3923</v>
      </c>
      <c r="D1019" s="27">
        <v>0.69252394900994041</v>
      </c>
      <c r="E1019" s="27">
        <v>-1.3195823385689653</v>
      </c>
      <c r="F1019" s="27" t="s">
        <v>3922</v>
      </c>
      <c r="G1019" s="27" t="s">
        <v>3924</v>
      </c>
      <c r="H1019" s="27" t="s">
        <v>488</v>
      </c>
      <c r="I1019" s="26" t="s">
        <v>3922</v>
      </c>
    </row>
    <row r="1020" spans="2:9">
      <c r="B1020" s="26" t="s">
        <v>3925</v>
      </c>
      <c r="C1020" s="27" t="s">
        <v>3926</v>
      </c>
      <c r="D1020" s="27">
        <v>1.0429109937558356</v>
      </c>
      <c r="E1020" s="27">
        <v>-2.7037069190172978</v>
      </c>
      <c r="F1020" s="27" t="s">
        <v>3925</v>
      </c>
      <c r="G1020" s="27" t="s">
        <v>3925</v>
      </c>
      <c r="H1020" s="27" t="s">
        <v>488</v>
      </c>
      <c r="I1020" s="26" t="s">
        <v>3925</v>
      </c>
    </row>
    <row r="1021" spans="2:9">
      <c r="B1021" s="26" t="s">
        <v>3927</v>
      </c>
      <c r="C1021" s="27" t="s">
        <v>3928</v>
      </c>
      <c r="D1021" s="27">
        <v>0.5981347955552565</v>
      </c>
      <c r="E1021" s="27">
        <v>-1.3596569208318678</v>
      </c>
      <c r="F1021" s="27" t="s">
        <v>3927</v>
      </c>
      <c r="G1021" s="27" t="s">
        <v>3924</v>
      </c>
      <c r="H1021" s="27" t="s">
        <v>488</v>
      </c>
      <c r="I1021" s="26" t="s">
        <v>3927</v>
      </c>
    </row>
    <row r="1022" spans="2:9">
      <c r="B1022" s="26" t="s">
        <v>3929</v>
      </c>
      <c r="C1022" s="27" t="s">
        <v>3930</v>
      </c>
      <c r="D1022" s="27">
        <v>0.18907181457453101</v>
      </c>
      <c r="E1022" s="27">
        <v>2.1379124089242767</v>
      </c>
      <c r="F1022" s="27" t="s">
        <v>3929</v>
      </c>
      <c r="G1022" s="27" t="s">
        <v>3929</v>
      </c>
      <c r="H1022" s="27" t="s">
        <v>1653</v>
      </c>
      <c r="I1022" s="26" t="s">
        <v>3929</v>
      </c>
    </row>
    <row r="1023" spans="2:9">
      <c r="B1023" s="26" t="s">
        <v>3931</v>
      </c>
      <c r="C1023" s="27" t="s">
        <v>3932</v>
      </c>
      <c r="D1023" s="27">
        <v>0.14730946003589365</v>
      </c>
      <c r="E1023" s="27">
        <v>7.8433697692688709E-2</v>
      </c>
      <c r="F1023" s="27" t="s">
        <v>3931</v>
      </c>
      <c r="G1023" s="27" t="s">
        <v>3931</v>
      </c>
      <c r="H1023" s="27" t="s">
        <v>1188</v>
      </c>
      <c r="I1023" s="26" t="s">
        <v>3931</v>
      </c>
    </row>
    <row r="1024" spans="2:9">
      <c r="B1024" s="26" t="s">
        <v>3933</v>
      </c>
      <c r="C1024" s="27" t="s">
        <v>3934</v>
      </c>
      <c r="D1024" s="27">
        <v>0.97183248919239917</v>
      </c>
      <c r="E1024" s="27">
        <v>-0.10919949167880277</v>
      </c>
      <c r="F1024" s="27" t="s">
        <v>3933</v>
      </c>
      <c r="G1024" s="27" t="s">
        <v>3933</v>
      </c>
      <c r="H1024" s="27" t="s">
        <v>1194</v>
      </c>
      <c r="I1024" s="26" t="s">
        <v>3933</v>
      </c>
    </row>
    <row r="1025" spans="2:9">
      <c r="B1025" s="26" t="s">
        <v>3935</v>
      </c>
      <c r="C1025" s="27" t="s">
        <v>3936</v>
      </c>
      <c r="D1025" s="27">
        <v>0.43214352678888313</v>
      </c>
      <c r="E1025" s="27">
        <v>1.6388065368159757</v>
      </c>
      <c r="F1025" s="27" t="s">
        <v>3935</v>
      </c>
      <c r="G1025" s="27" t="s">
        <v>3935</v>
      </c>
      <c r="H1025" s="27" t="s">
        <v>1305</v>
      </c>
      <c r="I1025" s="26" t="s">
        <v>3935</v>
      </c>
    </row>
    <row r="1026" spans="2:9">
      <c r="B1026" s="26" t="s">
        <v>3937</v>
      </c>
      <c r="C1026" s="27" t="s">
        <v>3938</v>
      </c>
      <c r="D1026" s="27">
        <v>-9.6539223330728702E-2</v>
      </c>
      <c r="E1026" s="27">
        <v>-0.82833324701759581</v>
      </c>
      <c r="F1026" s="27" t="s">
        <v>3937</v>
      </c>
      <c r="G1026" s="27" t="s">
        <v>3937</v>
      </c>
      <c r="H1026" s="27" t="s">
        <v>1281</v>
      </c>
      <c r="I1026" s="26" t="s">
        <v>3937</v>
      </c>
    </row>
    <row r="1027" spans="2:9">
      <c r="B1027" s="26" t="s">
        <v>3939</v>
      </c>
      <c r="C1027" s="27" t="s">
        <v>3940</v>
      </c>
      <c r="D1027" s="27">
        <v>0.6931976550023895</v>
      </c>
      <c r="E1027" s="27">
        <v>-1.5061214583929714</v>
      </c>
      <c r="F1027" s="27" t="s">
        <v>3939</v>
      </c>
      <c r="G1027" s="27" t="s">
        <v>3941</v>
      </c>
      <c r="H1027" s="27" t="s">
        <v>488</v>
      </c>
      <c r="I1027" s="26" t="s">
        <v>3939</v>
      </c>
    </row>
    <row r="1028" spans="2:9">
      <c r="B1028" s="26" t="s">
        <v>3942</v>
      </c>
      <c r="C1028" s="27" t="s">
        <v>3943</v>
      </c>
      <c r="D1028" s="27">
        <v>-0.87853071251976056</v>
      </c>
      <c r="E1028" s="27">
        <v>-1.2609758801432882</v>
      </c>
      <c r="F1028" s="27" t="s">
        <v>3942</v>
      </c>
      <c r="G1028" s="27" t="s">
        <v>3942</v>
      </c>
      <c r="H1028" s="27" t="s">
        <v>1264</v>
      </c>
      <c r="I1028" s="26" t="s">
        <v>3942</v>
      </c>
    </row>
    <row r="1029" spans="2:9">
      <c r="B1029" s="26" t="s">
        <v>3944</v>
      </c>
      <c r="C1029" s="27" t="s">
        <v>3945</v>
      </c>
      <c r="D1029" s="27">
        <v>-0.41672179341667359</v>
      </c>
      <c r="E1029" s="27">
        <v>0.61799491991036126</v>
      </c>
      <c r="F1029" s="27" t="s">
        <v>3944</v>
      </c>
      <c r="G1029" s="27" t="s">
        <v>3944</v>
      </c>
      <c r="H1029" s="27" t="s">
        <v>1497</v>
      </c>
      <c r="I1029" s="26" t="s">
        <v>3944</v>
      </c>
    </row>
    <row r="1030" spans="2:9">
      <c r="B1030" s="26" t="s">
        <v>3946</v>
      </c>
      <c r="C1030" s="27" t="s">
        <v>3947</v>
      </c>
      <c r="D1030" s="27">
        <v>0.55465865746962684</v>
      </c>
      <c r="E1030" s="27">
        <v>-1.8011971785014802</v>
      </c>
      <c r="F1030" s="27" t="s">
        <v>3946</v>
      </c>
      <c r="G1030" s="27" t="s">
        <v>3948</v>
      </c>
      <c r="H1030" s="27" t="s">
        <v>488</v>
      </c>
      <c r="I1030" s="26" t="s">
        <v>3946</v>
      </c>
    </row>
    <row r="1031" spans="2:9">
      <c r="B1031" s="26" t="s">
        <v>3949</v>
      </c>
      <c r="C1031" s="27" t="s">
        <v>3950</v>
      </c>
      <c r="D1031" s="27">
        <v>0.84764009965623544</v>
      </c>
      <c r="E1031" s="27">
        <v>-1.6301916101645506</v>
      </c>
      <c r="F1031" s="27" t="s">
        <v>3949</v>
      </c>
      <c r="G1031" s="27" t="s">
        <v>3951</v>
      </c>
      <c r="H1031" s="27" t="s">
        <v>488</v>
      </c>
      <c r="I1031" s="26" t="s">
        <v>3949</v>
      </c>
    </row>
    <row r="1032" spans="2:9">
      <c r="B1032" s="26" t="s">
        <v>3952</v>
      </c>
      <c r="C1032" s="27" t="s">
        <v>3953</v>
      </c>
      <c r="D1032" s="27">
        <v>0.82484611260437102</v>
      </c>
      <c r="E1032" s="27">
        <v>0.19799015034624975</v>
      </c>
      <c r="F1032" s="27" t="s">
        <v>3952</v>
      </c>
      <c r="G1032" s="27" t="s">
        <v>3952</v>
      </c>
      <c r="H1032" s="27" t="s">
        <v>3522</v>
      </c>
      <c r="I1032" s="26" t="s">
        <v>3952</v>
      </c>
    </row>
    <row r="1033" spans="2:9">
      <c r="B1033" s="26" t="s">
        <v>3954</v>
      </c>
      <c r="C1033" s="27" t="s">
        <v>3955</v>
      </c>
      <c r="D1033" s="27">
        <v>0.63856710696201224</v>
      </c>
      <c r="E1033" s="27">
        <v>-2.0188746449395292</v>
      </c>
      <c r="F1033" s="27" t="s">
        <v>3954</v>
      </c>
      <c r="G1033" s="27" t="s">
        <v>3956</v>
      </c>
      <c r="H1033" s="27" t="s">
        <v>488</v>
      </c>
      <c r="I1033" s="26" t="s">
        <v>3954</v>
      </c>
    </row>
    <row r="1034" spans="2:9">
      <c r="B1034" s="26" t="s">
        <v>3957</v>
      </c>
      <c r="C1034" s="27" t="s">
        <v>3958</v>
      </c>
      <c r="D1034" s="27">
        <v>0.63065205904415322</v>
      </c>
      <c r="E1034" s="27">
        <v>-1.4001380346655119</v>
      </c>
      <c r="F1034" s="27" t="s">
        <v>3957</v>
      </c>
      <c r="G1034" s="27" t="s">
        <v>3959</v>
      </c>
      <c r="H1034" s="27" t="s">
        <v>488</v>
      </c>
      <c r="I1034" s="26" t="s">
        <v>3957</v>
      </c>
    </row>
    <row r="1035" spans="2:9">
      <c r="B1035" s="26" t="s">
        <v>3960</v>
      </c>
      <c r="C1035" s="27" t="s">
        <v>3961</v>
      </c>
      <c r="D1035" s="27">
        <v>1.0043060768394194</v>
      </c>
      <c r="E1035" s="27">
        <v>-7.0642203804741011E-2</v>
      </c>
      <c r="F1035" s="27" t="s">
        <v>3960</v>
      </c>
      <c r="G1035" s="27" t="s">
        <v>3960</v>
      </c>
      <c r="H1035" s="27" t="s">
        <v>1194</v>
      </c>
      <c r="I1035" s="26" t="s">
        <v>3960</v>
      </c>
    </row>
    <row r="1036" spans="2:9">
      <c r="B1036" s="26" t="s">
        <v>3962</v>
      </c>
      <c r="C1036" s="27" t="s">
        <v>3963</v>
      </c>
      <c r="D1036" s="27">
        <v>0.47561966487391072</v>
      </c>
      <c r="E1036" s="27">
        <v>4.3843021814662576E-2</v>
      </c>
      <c r="F1036" s="27" t="s">
        <v>3962</v>
      </c>
      <c r="G1036" s="27" t="s">
        <v>3962</v>
      </c>
      <c r="H1036" s="27" t="s">
        <v>1145</v>
      </c>
      <c r="I1036" s="26" t="s">
        <v>3962</v>
      </c>
    </row>
    <row r="1037" spans="2:9">
      <c r="B1037" s="26" t="s">
        <v>3964</v>
      </c>
      <c r="C1037" s="27" t="s">
        <v>3965</v>
      </c>
      <c r="D1037" s="27">
        <v>0.69283287575587404</v>
      </c>
      <c r="E1037" s="27">
        <v>0.36342118749128421</v>
      </c>
      <c r="F1037" s="27" t="s">
        <v>3964</v>
      </c>
      <c r="G1037" s="27" t="s">
        <v>3964</v>
      </c>
      <c r="H1037" s="27" t="s">
        <v>1302</v>
      </c>
      <c r="I1037" s="26" t="s">
        <v>3964</v>
      </c>
    </row>
    <row r="1038" spans="2:9">
      <c r="B1038" s="26" t="s">
        <v>3966</v>
      </c>
      <c r="C1038" s="27" t="s">
        <v>3967</v>
      </c>
      <c r="D1038" s="27">
        <v>0.94393168229510072</v>
      </c>
      <c r="E1038" s="27">
        <v>-8.070210340781267E-2</v>
      </c>
      <c r="F1038" s="27" t="s">
        <v>3966</v>
      </c>
      <c r="G1038" s="27" t="s">
        <v>3966</v>
      </c>
      <c r="H1038" s="27" t="s">
        <v>1194</v>
      </c>
      <c r="I1038" s="26" t="s">
        <v>3966</v>
      </c>
    </row>
    <row r="1039" spans="2:9">
      <c r="B1039" s="26" t="s">
        <v>3968</v>
      </c>
      <c r="C1039" s="27" t="s">
        <v>3969</v>
      </c>
      <c r="D1039" s="27">
        <v>2.774103883308765E-2</v>
      </c>
      <c r="E1039" s="27">
        <v>-0.31497860048005444</v>
      </c>
      <c r="F1039" s="27" t="s">
        <v>3968</v>
      </c>
      <c r="G1039" s="27" t="s">
        <v>3968</v>
      </c>
      <c r="H1039" s="27" t="s">
        <v>2201</v>
      </c>
      <c r="I1039" s="26" t="s">
        <v>3968</v>
      </c>
    </row>
    <row r="1040" spans="2:9">
      <c r="B1040" s="26" t="s">
        <v>3970</v>
      </c>
      <c r="C1040" s="27" t="s">
        <v>3971</v>
      </c>
      <c r="D1040" s="27">
        <v>-0.25858798170917707</v>
      </c>
      <c r="E1040" s="27">
        <v>-0.68125784555201196</v>
      </c>
      <c r="F1040" s="27" t="s">
        <v>3970</v>
      </c>
      <c r="G1040" s="27" t="s">
        <v>3970</v>
      </c>
      <c r="H1040" s="27" t="s">
        <v>1281</v>
      </c>
      <c r="I1040" s="26" t="s">
        <v>3970</v>
      </c>
    </row>
    <row r="1041" spans="2:9">
      <c r="B1041" s="26" t="s">
        <v>3972</v>
      </c>
      <c r="C1041" s="27" t="s">
        <v>3973</v>
      </c>
      <c r="D1041" s="27">
        <v>-0.47411521188396188</v>
      </c>
      <c r="E1041" s="27">
        <v>-1.909774122979214</v>
      </c>
      <c r="F1041" s="27" t="s">
        <v>3972</v>
      </c>
      <c r="G1041" s="27" t="s">
        <v>3974</v>
      </c>
      <c r="H1041" s="27" t="s">
        <v>1449</v>
      </c>
      <c r="I1041" s="26" t="s">
        <v>3972</v>
      </c>
    </row>
    <row r="1042" spans="2:9">
      <c r="B1042" s="26" t="s">
        <v>3975</v>
      </c>
      <c r="C1042" s="27" t="s">
        <v>3976</v>
      </c>
      <c r="D1042" s="27">
        <v>7.9726113124947331E-2</v>
      </c>
      <c r="E1042" s="27">
        <v>1.7643882974936462</v>
      </c>
      <c r="F1042" s="27" t="s">
        <v>3975</v>
      </c>
      <c r="G1042" s="27" t="s">
        <v>3977</v>
      </c>
      <c r="H1042" s="27" t="s">
        <v>1489</v>
      </c>
      <c r="I1042" s="26" t="s">
        <v>3975</v>
      </c>
    </row>
    <row r="1043" spans="2:9">
      <c r="B1043" s="26" t="s">
        <v>3978</v>
      </c>
      <c r="C1043" s="27" t="s">
        <v>3979</v>
      </c>
      <c r="D1043" s="27">
        <v>1.5043429155253116E-2</v>
      </c>
      <c r="E1043" s="27">
        <v>-1.3556286459506208</v>
      </c>
      <c r="F1043" s="27" t="s">
        <v>3978</v>
      </c>
      <c r="G1043" s="27" t="s">
        <v>3980</v>
      </c>
      <c r="H1043" s="27" t="s">
        <v>1257</v>
      </c>
      <c r="I1043" s="26" t="s">
        <v>3978</v>
      </c>
    </row>
    <row r="1044" spans="2:9">
      <c r="B1044" s="26" t="s">
        <v>3981</v>
      </c>
      <c r="C1044" s="27" t="s">
        <v>3982</v>
      </c>
      <c r="D1044" s="27">
        <v>0.57306492889594152</v>
      </c>
      <c r="E1044" s="27">
        <v>-2.0172341377014953</v>
      </c>
      <c r="F1044" s="27" t="s">
        <v>3981</v>
      </c>
      <c r="G1044" s="27" t="s">
        <v>3983</v>
      </c>
      <c r="H1044" s="27" t="s">
        <v>488</v>
      </c>
      <c r="I1044" s="26" t="s">
        <v>3981</v>
      </c>
    </row>
    <row r="1045" spans="2:9">
      <c r="B1045" s="26" t="s">
        <v>3984</v>
      </c>
      <c r="C1045" s="27" t="s">
        <v>3985</v>
      </c>
      <c r="D1045" s="27">
        <v>-0.3398278106305988</v>
      </c>
      <c r="E1045" s="27">
        <v>-0.74154848368003468</v>
      </c>
      <c r="F1045" s="27" t="s">
        <v>3984</v>
      </c>
      <c r="G1045" s="27" t="s">
        <v>3986</v>
      </c>
      <c r="H1045" s="27" t="s">
        <v>1281</v>
      </c>
      <c r="I1045" s="26" t="s">
        <v>3984</v>
      </c>
    </row>
    <row r="1046" spans="2:9">
      <c r="B1046" s="26" t="s">
        <v>3987</v>
      </c>
      <c r="C1046" s="27" t="s">
        <v>3988</v>
      </c>
      <c r="D1046" s="27">
        <v>0.71980517153911638</v>
      </c>
      <c r="E1046" s="27">
        <v>-1.3425264034360418</v>
      </c>
      <c r="F1046" s="27" t="s">
        <v>3987</v>
      </c>
      <c r="G1046" s="27" t="s">
        <v>3989</v>
      </c>
      <c r="H1046" s="27" t="s">
        <v>488</v>
      </c>
      <c r="I1046" s="26" t="s">
        <v>3987</v>
      </c>
    </row>
    <row r="1047" spans="2:9">
      <c r="B1047" s="26" t="s">
        <v>3990</v>
      </c>
      <c r="C1047" s="27" t="s">
        <v>3991</v>
      </c>
      <c r="D1047" s="27">
        <v>-0.35840685463282784</v>
      </c>
      <c r="E1047" s="27">
        <v>-1.224894711245289</v>
      </c>
      <c r="F1047" s="27" t="s">
        <v>3990</v>
      </c>
      <c r="G1047" s="27" t="s">
        <v>3992</v>
      </c>
      <c r="H1047" s="27" t="s">
        <v>1449</v>
      </c>
      <c r="I1047" s="26" t="s">
        <v>3990</v>
      </c>
    </row>
    <row r="1048" spans="2:9">
      <c r="B1048" s="26" t="s">
        <v>3993</v>
      </c>
      <c r="C1048" s="27" t="s">
        <v>3994</v>
      </c>
      <c r="D1048" s="27">
        <v>-6.6056173828596937E-2</v>
      </c>
      <c r="E1048" s="27">
        <v>-1.2794799262119918</v>
      </c>
      <c r="F1048" s="27" t="s">
        <v>3993</v>
      </c>
      <c r="G1048" s="27" t="s">
        <v>3995</v>
      </c>
      <c r="H1048" s="27" t="s">
        <v>1467</v>
      </c>
      <c r="I1048" s="26" t="s">
        <v>3993</v>
      </c>
    </row>
    <row r="1049" spans="2:9">
      <c r="B1049" s="26" t="s">
        <v>3996</v>
      </c>
      <c r="C1049" s="27" t="s">
        <v>3997</v>
      </c>
      <c r="D1049" s="27">
        <v>0.42154065025111764</v>
      </c>
      <c r="E1049" s="27">
        <v>1.5542052326779681</v>
      </c>
      <c r="F1049" s="27" t="s">
        <v>3996</v>
      </c>
      <c r="G1049" s="27" t="s">
        <v>3996</v>
      </c>
      <c r="H1049" s="27" t="s">
        <v>2367</v>
      </c>
      <c r="I1049" s="26" t="s">
        <v>3996</v>
      </c>
    </row>
    <row r="1050" spans="2:9">
      <c r="B1050" s="26" t="s">
        <v>3998</v>
      </c>
      <c r="C1050" s="27" t="s">
        <v>3999</v>
      </c>
      <c r="D1050" s="27">
        <v>-0.13384284476639241</v>
      </c>
      <c r="E1050" s="27">
        <v>0.6239918926320287</v>
      </c>
      <c r="F1050" s="27" t="s">
        <v>3998</v>
      </c>
      <c r="G1050" s="27" t="s">
        <v>3998</v>
      </c>
      <c r="H1050" s="27" t="s">
        <v>1522</v>
      </c>
      <c r="I1050" s="26" t="s">
        <v>3998</v>
      </c>
    </row>
    <row r="1051" spans="2:9">
      <c r="B1051" s="26" t="s">
        <v>4000</v>
      </c>
      <c r="C1051" s="27" t="s">
        <v>4001</v>
      </c>
      <c r="D1051" s="27">
        <v>-0.51280564949104579</v>
      </c>
      <c r="E1051" s="27">
        <v>-1.1658066235079834</v>
      </c>
      <c r="F1051" s="27" t="s">
        <v>4000</v>
      </c>
      <c r="G1051" s="27" t="s">
        <v>4000</v>
      </c>
      <c r="H1051" s="27" t="s">
        <v>1264</v>
      </c>
      <c r="I1051" s="26" t="s">
        <v>4000</v>
      </c>
    </row>
    <row r="1052" spans="2:9">
      <c r="B1052" s="26" t="s">
        <v>4002</v>
      </c>
      <c r="C1052" s="27" t="s">
        <v>4003</v>
      </c>
      <c r="D1052" s="27">
        <v>0.17865384148886398</v>
      </c>
      <c r="E1052" s="27">
        <v>-0.39649032468500067</v>
      </c>
      <c r="F1052" s="27" t="s">
        <v>4002</v>
      </c>
      <c r="G1052" s="27" t="s">
        <v>4002</v>
      </c>
      <c r="H1052" s="27" t="s">
        <v>1331</v>
      </c>
      <c r="I1052" s="26" t="s">
        <v>4002</v>
      </c>
    </row>
    <row r="1053" spans="2:9">
      <c r="B1053" s="26" t="s">
        <v>4004</v>
      </c>
      <c r="C1053" s="27" t="s">
        <v>4005</v>
      </c>
      <c r="D1053" s="27">
        <v>4.9351104739288852E-2</v>
      </c>
      <c r="E1053" s="27">
        <v>0.48150668233178662</v>
      </c>
      <c r="F1053" s="27" t="s">
        <v>4004</v>
      </c>
      <c r="G1053" s="27" t="s">
        <v>4006</v>
      </c>
      <c r="H1053" s="27" t="s">
        <v>1735</v>
      </c>
      <c r="I1053" s="26" t="s">
        <v>4004</v>
      </c>
    </row>
    <row r="1054" spans="2:9">
      <c r="B1054" s="26" t="s">
        <v>4007</v>
      </c>
      <c r="C1054" s="27" t="s">
        <v>4008</v>
      </c>
      <c r="D1054" s="27">
        <v>-0.36065309785484428</v>
      </c>
      <c r="E1054" s="27">
        <v>2.4345422926161553</v>
      </c>
      <c r="F1054" s="27" t="s">
        <v>4007</v>
      </c>
      <c r="G1054" s="27" t="s">
        <v>4007</v>
      </c>
      <c r="H1054" s="27" t="s">
        <v>1174</v>
      </c>
      <c r="I1054" s="26" t="s">
        <v>4007</v>
      </c>
    </row>
    <row r="1055" spans="2:9">
      <c r="B1055" s="26" t="s">
        <v>4009</v>
      </c>
      <c r="C1055" s="27" t="s">
        <v>4010</v>
      </c>
      <c r="D1055" s="27">
        <v>0.58672208501983159</v>
      </c>
      <c r="E1055" s="27">
        <v>1.2758216749806048</v>
      </c>
      <c r="F1055" s="27" t="s">
        <v>4009</v>
      </c>
      <c r="G1055" s="27" t="s">
        <v>4011</v>
      </c>
      <c r="H1055" s="27" t="s">
        <v>1720</v>
      </c>
      <c r="I1055" s="26" t="s">
        <v>4009</v>
      </c>
    </row>
    <row r="1056" spans="2:9">
      <c r="B1056" s="26" t="s">
        <v>4012</v>
      </c>
      <c r="C1056" s="27" t="s">
        <v>4013</v>
      </c>
      <c r="D1056" s="27">
        <v>0.424891672561031</v>
      </c>
      <c r="E1056" s="27">
        <v>2.167471976389685</v>
      </c>
      <c r="F1056" s="27" t="s">
        <v>4012</v>
      </c>
      <c r="G1056" s="27" t="s">
        <v>4012</v>
      </c>
      <c r="H1056" s="27" t="s">
        <v>1368</v>
      </c>
      <c r="I1056" s="26" t="s">
        <v>4012</v>
      </c>
    </row>
    <row r="1057" spans="2:9">
      <c r="B1057" s="26" t="s">
        <v>4014</v>
      </c>
      <c r="C1057" s="27" t="s">
        <v>4015</v>
      </c>
      <c r="D1057" s="27">
        <v>0.37079521423360573</v>
      </c>
      <c r="E1057" s="27">
        <v>-1.5138985558957252</v>
      </c>
      <c r="F1057" s="27" t="s">
        <v>4014</v>
      </c>
      <c r="G1057" s="27" t="s">
        <v>4014</v>
      </c>
      <c r="H1057" s="27" t="s">
        <v>1198</v>
      </c>
      <c r="I1057" s="26" t="s">
        <v>4014</v>
      </c>
    </row>
    <row r="1058" spans="2:9">
      <c r="B1058" s="26" t="s">
        <v>4016</v>
      </c>
      <c r="C1058" s="27" t="s">
        <v>4017</v>
      </c>
      <c r="D1058" s="27">
        <v>0.34843228437520452</v>
      </c>
      <c r="E1058" s="27">
        <v>1.2881856666572167</v>
      </c>
      <c r="F1058" s="27" t="s">
        <v>4016</v>
      </c>
      <c r="G1058" s="27" t="s">
        <v>4016</v>
      </c>
      <c r="H1058" s="27" t="s">
        <v>1305</v>
      </c>
      <c r="I1058" s="26" t="s">
        <v>4016</v>
      </c>
    </row>
    <row r="1059" spans="2:9">
      <c r="B1059" s="26" t="s">
        <v>4018</v>
      </c>
      <c r="C1059" s="27" t="s">
        <v>4019</v>
      </c>
      <c r="D1059" s="27">
        <v>0.84086295389353649</v>
      </c>
      <c r="E1059" s="27">
        <v>-1.808894113524405</v>
      </c>
      <c r="F1059" s="27" t="s">
        <v>4018</v>
      </c>
      <c r="G1059" s="27" t="s">
        <v>4020</v>
      </c>
      <c r="H1059" s="27" t="s">
        <v>488</v>
      </c>
      <c r="I1059" s="26" t="s">
        <v>4018</v>
      </c>
    </row>
    <row r="1060" spans="2:9">
      <c r="B1060" s="26" t="s">
        <v>4021</v>
      </c>
      <c r="C1060" s="27" t="s">
        <v>4022</v>
      </c>
      <c r="D1060" s="27">
        <v>0.71201056511828997</v>
      </c>
      <c r="E1060" s="27">
        <v>-1.2758391187140383</v>
      </c>
      <c r="F1060" s="27" t="s">
        <v>4021</v>
      </c>
      <c r="G1060" s="27" t="s">
        <v>4023</v>
      </c>
      <c r="H1060" s="27" t="s">
        <v>488</v>
      </c>
      <c r="I1060" s="26" t="s">
        <v>4021</v>
      </c>
    </row>
    <row r="1061" spans="2:9">
      <c r="B1061" s="26" t="s">
        <v>4024</v>
      </c>
      <c r="C1061" s="27" t="s">
        <v>4025</v>
      </c>
      <c r="D1061" s="27">
        <v>0.71518179072939314</v>
      </c>
      <c r="E1061" s="27">
        <v>0.50290964248461911</v>
      </c>
      <c r="F1061" s="27" t="s">
        <v>4024</v>
      </c>
      <c r="G1061" s="27" t="s">
        <v>4026</v>
      </c>
      <c r="H1061" s="27" t="s">
        <v>1222</v>
      </c>
      <c r="I1061" s="26" t="s">
        <v>4024</v>
      </c>
    </row>
    <row r="1062" spans="2:9">
      <c r="B1062" s="26" t="s">
        <v>4027</v>
      </c>
      <c r="C1062" s="27" t="s">
        <v>4028</v>
      </c>
      <c r="D1062" s="27">
        <v>0.60712149949567629</v>
      </c>
      <c r="E1062" s="27">
        <v>2.3638390941015719</v>
      </c>
      <c r="F1062" s="27" t="s">
        <v>4027</v>
      </c>
      <c r="G1062" s="27" t="s">
        <v>4029</v>
      </c>
      <c r="H1062" s="27" t="s">
        <v>1368</v>
      </c>
      <c r="I1062" s="26" t="s">
        <v>4027</v>
      </c>
    </row>
    <row r="1063" spans="2:9">
      <c r="B1063" s="26" t="s">
        <v>4030</v>
      </c>
      <c r="C1063" s="27" t="s">
        <v>4031</v>
      </c>
      <c r="D1063" s="27">
        <v>0.34420335101207966</v>
      </c>
      <c r="E1063" s="27">
        <v>-2.7060981710703169</v>
      </c>
      <c r="F1063" s="27" t="s">
        <v>4030</v>
      </c>
      <c r="G1063" s="27" t="s">
        <v>4032</v>
      </c>
      <c r="H1063" s="27" t="s">
        <v>2075</v>
      </c>
      <c r="I1063" s="26" t="s">
        <v>4030</v>
      </c>
    </row>
    <row r="1064" spans="2:9">
      <c r="B1064" s="26" t="s">
        <v>4033</v>
      </c>
      <c r="C1064" s="27" t="s">
        <v>4034</v>
      </c>
      <c r="D1064" s="27">
        <v>-0.81004918139560056</v>
      </c>
      <c r="E1064" s="27">
        <v>2.9376160856947453</v>
      </c>
      <c r="F1064" s="27" t="s">
        <v>4033</v>
      </c>
      <c r="G1064" s="27" t="s">
        <v>4033</v>
      </c>
      <c r="H1064" s="27" t="s">
        <v>1372</v>
      </c>
      <c r="I1064" s="26" t="s">
        <v>4033</v>
      </c>
    </row>
    <row r="1065" spans="2:9">
      <c r="B1065" s="26" t="s">
        <v>4035</v>
      </c>
      <c r="C1065" s="27" t="s">
        <v>4036</v>
      </c>
      <c r="D1065" s="27">
        <v>1.1974232724947469</v>
      </c>
      <c r="E1065" s="27">
        <v>0.47831271994694413</v>
      </c>
      <c r="F1065" s="27" t="s">
        <v>4035</v>
      </c>
      <c r="G1065" s="27" t="s">
        <v>4035</v>
      </c>
      <c r="H1065" s="27" t="s">
        <v>3031</v>
      </c>
      <c r="I1065" s="26" t="s">
        <v>4035</v>
      </c>
    </row>
    <row r="1066" spans="2:9">
      <c r="B1066" s="26" t="s">
        <v>4037</v>
      </c>
      <c r="C1066" s="27" t="s">
        <v>4038</v>
      </c>
      <c r="D1066" s="27">
        <v>0.4325624087385217</v>
      </c>
      <c r="E1066" s="27">
        <v>2.4665516247076469</v>
      </c>
      <c r="F1066" s="27" t="s">
        <v>4037</v>
      </c>
      <c r="G1066" s="27" t="s">
        <v>4039</v>
      </c>
      <c r="H1066" s="27" t="s">
        <v>1368</v>
      </c>
      <c r="I1066" s="26" t="s">
        <v>4037</v>
      </c>
    </row>
    <row r="1067" spans="2:9">
      <c r="B1067" s="26" t="s">
        <v>4040</v>
      </c>
      <c r="C1067" s="27" t="s">
        <v>4041</v>
      </c>
      <c r="D1067" s="27">
        <v>0.41690678324303909</v>
      </c>
      <c r="E1067" s="27">
        <v>1.5924454296127188</v>
      </c>
      <c r="F1067" s="27" t="s">
        <v>4040</v>
      </c>
      <c r="G1067" s="27" t="s">
        <v>4040</v>
      </c>
      <c r="H1067" s="27" t="s">
        <v>1305</v>
      </c>
      <c r="I1067" s="26" t="s">
        <v>4040</v>
      </c>
    </row>
    <row r="1068" spans="2:9">
      <c r="B1068" s="26" t="s">
        <v>4042</v>
      </c>
      <c r="C1068" s="27" t="s">
        <v>4043</v>
      </c>
      <c r="D1068" s="27">
        <v>0.46567478886251035</v>
      </c>
      <c r="E1068" s="27">
        <v>1.5416248591625963</v>
      </c>
      <c r="F1068" s="27" t="s">
        <v>4042</v>
      </c>
      <c r="G1068" s="27" t="s">
        <v>4044</v>
      </c>
      <c r="H1068" s="27" t="s">
        <v>1305</v>
      </c>
      <c r="I1068" s="26" t="s">
        <v>4042</v>
      </c>
    </row>
    <row r="1069" spans="2:9">
      <c r="B1069" s="26" t="s">
        <v>4045</v>
      </c>
      <c r="C1069" s="27" t="s">
        <v>4046</v>
      </c>
      <c r="D1069" s="27">
        <v>0.53535356917577936</v>
      </c>
      <c r="E1069" s="27">
        <v>1.3402121164487617</v>
      </c>
      <c r="F1069" s="27" t="s">
        <v>4045</v>
      </c>
      <c r="G1069" s="27" t="s">
        <v>4045</v>
      </c>
      <c r="H1069" s="27" t="s">
        <v>1305</v>
      </c>
      <c r="I1069" s="26" t="s">
        <v>4045</v>
      </c>
    </row>
    <row r="1070" spans="2:9">
      <c r="B1070" s="26" t="s">
        <v>4047</v>
      </c>
      <c r="C1070" s="27" t="s">
        <v>4048</v>
      </c>
      <c r="D1070" s="27">
        <v>0.4440135020831586</v>
      </c>
      <c r="E1070" s="27">
        <v>1.4265257000104539</v>
      </c>
      <c r="F1070" s="27" t="s">
        <v>4047</v>
      </c>
      <c r="G1070" s="27" t="s">
        <v>4047</v>
      </c>
      <c r="H1070" s="27" t="s">
        <v>1305</v>
      </c>
      <c r="I1070" s="26" t="s">
        <v>4047</v>
      </c>
    </row>
    <row r="1071" spans="2:9">
      <c r="B1071" s="26" t="s">
        <v>4049</v>
      </c>
      <c r="C1071" s="27" t="s">
        <v>4050</v>
      </c>
      <c r="D1071" s="27">
        <v>0.22621735852710415</v>
      </c>
      <c r="E1071" s="27">
        <v>1.3070787972210989</v>
      </c>
      <c r="F1071" s="27" t="s">
        <v>4049</v>
      </c>
      <c r="G1071" s="27" t="s">
        <v>4049</v>
      </c>
      <c r="H1071" s="27" t="s">
        <v>1305</v>
      </c>
      <c r="I1071" s="26" t="s">
        <v>4049</v>
      </c>
    </row>
    <row r="1072" spans="2:9">
      <c r="B1072" s="26" t="s">
        <v>4051</v>
      </c>
      <c r="C1072" s="27" t="s">
        <v>4052</v>
      </c>
      <c r="D1072" s="27">
        <v>0.27679699612219949</v>
      </c>
      <c r="E1072" s="27">
        <v>1.3023350415289723</v>
      </c>
      <c r="F1072" s="27" t="s">
        <v>4051</v>
      </c>
      <c r="G1072" s="27" t="s">
        <v>4051</v>
      </c>
      <c r="H1072" s="27" t="s">
        <v>1305</v>
      </c>
      <c r="I1072" s="26" t="s">
        <v>4051</v>
      </c>
    </row>
    <row r="1073" spans="2:9">
      <c r="B1073" s="26" t="s">
        <v>4053</v>
      </c>
      <c r="C1073" s="27" t="s">
        <v>4054</v>
      </c>
      <c r="D1073" s="27">
        <v>0.4242581398274356</v>
      </c>
      <c r="E1073" s="27">
        <v>1.6058286130383406</v>
      </c>
      <c r="F1073" s="27" t="s">
        <v>4053</v>
      </c>
      <c r="G1073" s="27" t="s">
        <v>4053</v>
      </c>
      <c r="H1073" s="27" t="s">
        <v>1305</v>
      </c>
      <c r="I1073" s="26" t="s">
        <v>4053</v>
      </c>
    </row>
    <row r="1074" spans="2:9">
      <c r="B1074" s="26" t="s">
        <v>4055</v>
      </c>
      <c r="C1074" s="27" t="s">
        <v>4056</v>
      </c>
      <c r="D1074" s="27">
        <v>0.47639634251603341</v>
      </c>
      <c r="E1074" s="27">
        <v>1.6423129878660456</v>
      </c>
      <c r="F1074" s="27" t="s">
        <v>4055</v>
      </c>
      <c r="G1074" s="27" t="s">
        <v>4055</v>
      </c>
      <c r="H1074" s="27" t="s">
        <v>1305</v>
      </c>
      <c r="I1074" s="26" t="s">
        <v>4055</v>
      </c>
    </row>
    <row r="1075" spans="2:9">
      <c r="B1075" s="26" t="s">
        <v>4057</v>
      </c>
      <c r="C1075" s="27" t="s">
        <v>4058</v>
      </c>
      <c r="D1075" s="27">
        <v>0.57053239585890025</v>
      </c>
      <c r="E1075" s="27">
        <v>1.3061590745391172</v>
      </c>
      <c r="F1075" s="27" t="s">
        <v>4057</v>
      </c>
      <c r="G1075" s="27" t="s">
        <v>4057</v>
      </c>
      <c r="H1075" s="27" t="s">
        <v>1305</v>
      </c>
      <c r="I1075" s="26" t="s">
        <v>4057</v>
      </c>
    </row>
    <row r="1076" spans="2:9">
      <c r="B1076" s="26" t="s">
        <v>4059</v>
      </c>
      <c r="C1076" s="27" t="s">
        <v>4060</v>
      </c>
      <c r="D1076" s="27">
        <v>0.37205359113818109</v>
      </c>
      <c r="E1076" s="27">
        <v>1.2264498641638397</v>
      </c>
      <c r="F1076" s="27" t="s">
        <v>4059</v>
      </c>
      <c r="G1076" s="27" t="s">
        <v>4059</v>
      </c>
      <c r="H1076" s="27" t="s">
        <v>1305</v>
      </c>
      <c r="I1076" s="26" t="s">
        <v>4059</v>
      </c>
    </row>
    <row r="1077" spans="2:9">
      <c r="B1077" s="26" t="s">
        <v>4061</v>
      </c>
      <c r="C1077" s="27" t="s">
        <v>4062</v>
      </c>
      <c r="D1077" s="27">
        <v>0.59578382352417436</v>
      </c>
      <c r="E1077" s="27">
        <v>1.3534417686384552</v>
      </c>
      <c r="F1077" s="27" t="s">
        <v>4061</v>
      </c>
      <c r="G1077" s="27" t="s">
        <v>4061</v>
      </c>
      <c r="H1077" s="27" t="s">
        <v>1305</v>
      </c>
      <c r="I1077" s="26" t="s">
        <v>4061</v>
      </c>
    </row>
    <row r="1078" spans="2:9">
      <c r="B1078" s="26" t="s">
        <v>4063</v>
      </c>
      <c r="C1078" s="27" t="s">
        <v>4064</v>
      </c>
      <c r="D1078" s="27">
        <v>0.17164457719447099</v>
      </c>
      <c r="E1078" s="27">
        <v>1.3629869374597494</v>
      </c>
      <c r="F1078" s="27" t="s">
        <v>4063</v>
      </c>
      <c r="G1078" s="27" t="s">
        <v>4063</v>
      </c>
      <c r="H1078" s="27" t="s">
        <v>1305</v>
      </c>
      <c r="I1078" s="26" t="s">
        <v>4063</v>
      </c>
    </row>
    <row r="1079" spans="2:9">
      <c r="B1079" s="26" t="s">
        <v>4065</v>
      </c>
      <c r="C1079" s="27" t="s">
        <v>4066</v>
      </c>
      <c r="D1079" s="27">
        <v>0.56258264369631661</v>
      </c>
      <c r="E1079" s="27">
        <v>-1.3200700834722892</v>
      </c>
      <c r="F1079" s="27" t="s">
        <v>4065</v>
      </c>
      <c r="G1079" s="27" t="s">
        <v>4065</v>
      </c>
      <c r="H1079" s="27" t="s">
        <v>1305</v>
      </c>
      <c r="I1079" s="26" t="s">
        <v>4065</v>
      </c>
    </row>
    <row r="1080" spans="2:9">
      <c r="B1080" s="26" t="s">
        <v>4067</v>
      </c>
      <c r="C1080" s="27" t="s">
        <v>4068</v>
      </c>
      <c r="D1080" s="27">
        <v>0.40691130717190416</v>
      </c>
      <c r="E1080" s="27">
        <v>1.4891446067214102</v>
      </c>
      <c r="F1080" s="27" t="s">
        <v>4067</v>
      </c>
      <c r="G1080" s="27" t="s">
        <v>4069</v>
      </c>
      <c r="H1080" s="27" t="s">
        <v>1305</v>
      </c>
      <c r="I1080" s="26" t="s">
        <v>4067</v>
      </c>
    </row>
    <row r="1081" spans="2:9">
      <c r="B1081" s="26" t="s">
        <v>4070</v>
      </c>
      <c r="C1081" s="27" t="s">
        <v>4071</v>
      </c>
      <c r="D1081" s="27">
        <v>0.43481214735918355</v>
      </c>
      <c r="E1081" s="27">
        <v>1.6227844270672036</v>
      </c>
      <c r="F1081" s="27" t="s">
        <v>4070</v>
      </c>
      <c r="G1081" s="27" t="s">
        <v>4070</v>
      </c>
      <c r="H1081" s="27" t="s">
        <v>1305</v>
      </c>
      <c r="I1081" s="26" t="s">
        <v>4070</v>
      </c>
    </row>
    <row r="1082" spans="2:9">
      <c r="B1082" s="26" t="s">
        <v>4072</v>
      </c>
      <c r="C1082" s="27" t="s">
        <v>4073</v>
      </c>
      <c r="D1082" s="27">
        <v>0.4898458386531529</v>
      </c>
      <c r="E1082" s="27">
        <v>1.6639201458962423</v>
      </c>
      <c r="F1082" s="27" t="s">
        <v>4072</v>
      </c>
      <c r="G1082" s="27" t="s">
        <v>4072</v>
      </c>
      <c r="H1082" s="27" t="s">
        <v>1305</v>
      </c>
      <c r="I1082" s="26" t="s">
        <v>4072</v>
      </c>
    </row>
    <row r="1083" spans="2:9">
      <c r="B1083" s="26" t="s">
        <v>4074</v>
      </c>
      <c r="C1083" s="27" t="s">
        <v>4075</v>
      </c>
      <c r="D1083" s="27">
        <v>0.34666950476052016</v>
      </c>
      <c r="E1083" s="27">
        <v>1.3159451262798501</v>
      </c>
      <c r="F1083" s="27" t="s">
        <v>4074</v>
      </c>
      <c r="G1083" s="27" t="s">
        <v>4074</v>
      </c>
      <c r="H1083" s="27" t="s">
        <v>1305</v>
      </c>
      <c r="I1083" s="26" t="s">
        <v>4074</v>
      </c>
    </row>
    <row r="1084" spans="2:9">
      <c r="B1084" s="26" t="s">
        <v>4076</v>
      </c>
      <c r="C1084" s="27" t="s">
        <v>4077</v>
      </c>
      <c r="D1084" s="27">
        <v>0.39816545286189137</v>
      </c>
      <c r="E1084" s="27">
        <v>1.5039292786710543</v>
      </c>
      <c r="F1084" s="27" t="s">
        <v>4076</v>
      </c>
      <c r="G1084" s="27" t="s">
        <v>4076</v>
      </c>
      <c r="H1084" s="27" t="s">
        <v>1305</v>
      </c>
      <c r="I1084" s="26" t="s">
        <v>4076</v>
      </c>
    </row>
    <row r="1085" spans="2:9">
      <c r="B1085" s="26" t="s">
        <v>4078</v>
      </c>
      <c r="C1085" s="27" t="s">
        <v>4079</v>
      </c>
      <c r="D1085" s="27">
        <v>0.4033927054509156</v>
      </c>
      <c r="E1085" s="27">
        <v>1.2234811053386339</v>
      </c>
      <c r="F1085" s="27" t="s">
        <v>4078</v>
      </c>
      <c r="G1085" s="27" t="s">
        <v>4078</v>
      </c>
      <c r="H1085" s="27" t="s">
        <v>1305</v>
      </c>
      <c r="I1085" s="26" t="s">
        <v>4078</v>
      </c>
    </row>
    <row r="1086" spans="2:9">
      <c r="B1086" s="26" t="s">
        <v>4080</v>
      </c>
      <c r="C1086" s="27" t="s">
        <v>4081</v>
      </c>
      <c r="D1086" s="27">
        <v>0.20317727002833491</v>
      </c>
      <c r="E1086" s="27">
        <v>1.6184385476418113</v>
      </c>
      <c r="F1086" s="27" t="s">
        <v>4080</v>
      </c>
      <c r="G1086" s="27" t="s">
        <v>4080</v>
      </c>
      <c r="H1086" s="27" t="s">
        <v>1305</v>
      </c>
      <c r="I1086" s="26" t="s">
        <v>4080</v>
      </c>
    </row>
    <row r="1087" spans="2:9">
      <c r="B1087" s="26" t="s">
        <v>4082</v>
      </c>
      <c r="C1087" s="27" t="s">
        <v>4083</v>
      </c>
      <c r="D1087" s="27">
        <v>0.61808393606925893</v>
      </c>
      <c r="E1087" s="27">
        <v>2.3193680323289088</v>
      </c>
      <c r="F1087" s="27" t="s">
        <v>4082</v>
      </c>
      <c r="G1087" s="27" t="s">
        <v>4082</v>
      </c>
      <c r="H1087" s="27" t="s">
        <v>1368</v>
      </c>
      <c r="I1087" s="26" t="s">
        <v>4082</v>
      </c>
    </row>
    <row r="1088" spans="2:9">
      <c r="B1088" s="26" t="s">
        <v>4084</v>
      </c>
      <c r="C1088" s="27" t="s">
        <v>4085</v>
      </c>
      <c r="D1088" s="27">
        <v>0.60038976062925486</v>
      </c>
      <c r="E1088" s="27">
        <v>1.2304326215740535</v>
      </c>
      <c r="F1088" s="27" t="s">
        <v>4084</v>
      </c>
      <c r="G1088" s="27" t="s">
        <v>4084</v>
      </c>
      <c r="H1088" s="27" t="s">
        <v>3655</v>
      </c>
      <c r="I1088" s="26" t="s">
        <v>4084</v>
      </c>
    </row>
    <row r="1089" spans="2:9">
      <c r="B1089" s="26" t="s">
        <v>4086</v>
      </c>
      <c r="C1089" s="27" t="s">
        <v>4087</v>
      </c>
      <c r="D1089" s="27">
        <v>-0.56020705399575554</v>
      </c>
      <c r="E1089" s="27">
        <v>2.0225049329793925</v>
      </c>
      <c r="F1089" s="27" t="s">
        <v>4086</v>
      </c>
      <c r="G1089" s="27" t="s">
        <v>4088</v>
      </c>
      <c r="H1089" s="27" t="s">
        <v>1174</v>
      </c>
      <c r="I1089" s="26" t="s">
        <v>4086</v>
      </c>
    </row>
    <row r="1090" spans="2:9">
      <c r="B1090" s="26" t="s">
        <v>4089</v>
      </c>
      <c r="C1090" s="27" t="s">
        <v>4090</v>
      </c>
      <c r="D1090" s="27">
        <v>0.17090839624535986</v>
      </c>
      <c r="E1090" s="27">
        <v>1.3974868578003374</v>
      </c>
      <c r="F1090" s="27" t="s">
        <v>4089</v>
      </c>
      <c r="G1090" s="27" t="s">
        <v>4091</v>
      </c>
      <c r="H1090" s="27" t="s">
        <v>2460</v>
      </c>
      <c r="I1090" s="26" t="s">
        <v>4089</v>
      </c>
    </row>
    <row r="1091" spans="2:9">
      <c r="B1091" s="26" t="s">
        <v>4092</v>
      </c>
      <c r="C1091" s="27" t="s">
        <v>4093</v>
      </c>
      <c r="D1091" s="27">
        <v>0.46817060356735363</v>
      </c>
      <c r="E1091" s="27">
        <v>1.3231725460039305</v>
      </c>
      <c r="F1091" s="27" t="s">
        <v>4092</v>
      </c>
      <c r="G1091" s="27" t="s">
        <v>4092</v>
      </c>
      <c r="H1091" s="27" t="s">
        <v>1305</v>
      </c>
      <c r="I1091" s="26" t="s">
        <v>4092</v>
      </c>
    </row>
    <row r="1092" spans="2:9">
      <c r="B1092" s="26" t="s">
        <v>4094</v>
      </c>
      <c r="C1092" s="27" t="s">
        <v>4095</v>
      </c>
      <c r="D1092" s="27">
        <v>0.56393681110184601</v>
      </c>
      <c r="E1092" s="27">
        <v>-1.5721209831212599</v>
      </c>
      <c r="F1092" s="27" t="s">
        <v>4094</v>
      </c>
      <c r="G1092" s="27" t="s">
        <v>4096</v>
      </c>
      <c r="H1092" s="27" t="s">
        <v>488</v>
      </c>
      <c r="I1092" s="26" t="s">
        <v>4094</v>
      </c>
    </row>
    <row r="1093" spans="2:9">
      <c r="B1093" s="26" t="s">
        <v>4097</v>
      </c>
      <c r="C1093" s="27" t="s">
        <v>4098</v>
      </c>
      <c r="D1093" s="27">
        <v>1.2085218631800669</v>
      </c>
      <c r="E1093" s="27">
        <v>-0.89111447339756522</v>
      </c>
      <c r="F1093" s="27" t="s">
        <v>4097</v>
      </c>
      <c r="G1093" s="27" t="s">
        <v>4099</v>
      </c>
      <c r="H1093" s="27" t="s">
        <v>3465</v>
      </c>
      <c r="I1093" s="26" t="s">
        <v>4097</v>
      </c>
    </row>
    <row r="1094" spans="2:9">
      <c r="B1094" s="26" t="s">
        <v>4100</v>
      </c>
      <c r="C1094" s="27" t="s">
        <v>4101</v>
      </c>
      <c r="D1094" s="27">
        <v>0.53222245739266016</v>
      </c>
      <c r="E1094" s="27">
        <v>-1.4257227569417954</v>
      </c>
      <c r="F1094" s="27" t="s">
        <v>4100</v>
      </c>
      <c r="G1094" s="27" t="s">
        <v>4102</v>
      </c>
      <c r="H1094" s="27" t="s">
        <v>488</v>
      </c>
      <c r="I1094" s="26" t="s">
        <v>4100</v>
      </c>
    </row>
    <row r="1095" spans="2:9">
      <c r="B1095" s="26" t="s">
        <v>4103</v>
      </c>
      <c r="C1095" s="27" t="s">
        <v>4104</v>
      </c>
      <c r="D1095" s="27">
        <v>0.62538113061466805</v>
      </c>
      <c r="E1095" s="27">
        <v>-1.5820781429628479</v>
      </c>
      <c r="F1095" s="27" t="s">
        <v>4103</v>
      </c>
      <c r="G1095" s="27" t="s">
        <v>4105</v>
      </c>
      <c r="H1095" s="27" t="s">
        <v>488</v>
      </c>
      <c r="I1095" s="26" t="s">
        <v>4103</v>
      </c>
    </row>
    <row r="1096" spans="2:9">
      <c r="B1096" s="26" t="s">
        <v>4106</v>
      </c>
      <c r="C1096" s="27" t="s">
        <v>4107</v>
      </c>
      <c r="D1096" s="27">
        <v>-0.38033342554626537</v>
      </c>
      <c r="E1096" s="27">
        <v>-0.75724249198387927</v>
      </c>
      <c r="F1096" s="27" t="s">
        <v>4106</v>
      </c>
      <c r="G1096" s="27" t="s">
        <v>4108</v>
      </c>
      <c r="H1096" s="27" t="s">
        <v>1281</v>
      </c>
      <c r="I1096" s="26" t="s">
        <v>4106</v>
      </c>
    </row>
    <row r="1097" spans="2:9">
      <c r="B1097" s="26" t="s">
        <v>4109</v>
      </c>
      <c r="C1097" s="27" t="s">
        <v>4110</v>
      </c>
      <c r="D1097" s="27">
        <v>0.37838040051538757</v>
      </c>
      <c r="E1097" s="27">
        <v>0.68340988346378972</v>
      </c>
      <c r="F1097" s="27" t="s">
        <v>4109</v>
      </c>
      <c r="G1097" s="27" t="s">
        <v>4111</v>
      </c>
      <c r="H1097" s="27" t="s">
        <v>1184</v>
      </c>
      <c r="I1097" s="26" t="s">
        <v>4109</v>
      </c>
    </row>
    <row r="1098" spans="2:9">
      <c r="B1098" s="26" t="s">
        <v>4112</v>
      </c>
      <c r="C1098" s="27" t="s">
        <v>4113</v>
      </c>
      <c r="D1098" s="27">
        <v>0.85883989046250986</v>
      </c>
      <c r="E1098" s="27">
        <v>-3.8318876699850721E-2</v>
      </c>
      <c r="F1098" s="27" t="s">
        <v>4112</v>
      </c>
      <c r="G1098" s="27" t="s">
        <v>4112</v>
      </c>
      <c r="H1098" s="27" t="s">
        <v>1194</v>
      </c>
      <c r="I1098" s="26" t="s">
        <v>4112</v>
      </c>
    </row>
    <row r="1099" spans="2:9">
      <c r="B1099" s="26" t="s">
        <v>4114</v>
      </c>
      <c r="C1099" s="27" t="s">
        <v>4115</v>
      </c>
      <c r="D1099" s="27">
        <v>0.7092983353289295</v>
      </c>
      <c r="E1099" s="27">
        <v>-1.2876847261177229</v>
      </c>
      <c r="F1099" s="27" t="s">
        <v>4114</v>
      </c>
      <c r="G1099" s="27" t="s">
        <v>4116</v>
      </c>
      <c r="H1099" s="27" t="s">
        <v>488</v>
      </c>
      <c r="I1099" s="26" t="s">
        <v>4114</v>
      </c>
    </row>
    <row r="1100" spans="2:9">
      <c r="B1100" s="26" t="s">
        <v>4117</v>
      </c>
      <c r="C1100" s="27" t="s">
        <v>4118</v>
      </c>
      <c r="D1100" s="27">
        <v>0.3920969409762815</v>
      </c>
      <c r="E1100" s="27">
        <v>1.221950453502151</v>
      </c>
      <c r="F1100" s="27" t="s">
        <v>4117</v>
      </c>
      <c r="G1100" s="27" t="s">
        <v>4117</v>
      </c>
      <c r="H1100" s="27" t="s">
        <v>1305</v>
      </c>
      <c r="I1100" s="26" t="s">
        <v>4117</v>
      </c>
    </row>
    <row r="1101" spans="2:9">
      <c r="B1101" s="26" t="s">
        <v>4119</v>
      </c>
      <c r="C1101" s="27" t="s">
        <v>4120</v>
      </c>
      <c r="D1101" s="27">
        <v>2.8646263137114634E-2</v>
      </c>
      <c r="E1101" s="27">
        <v>1.8093828035847019</v>
      </c>
      <c r="F1101" s="27" t="s">
        <v>4119</v>
      </c>
      <c r="G1101" s="27" t="s">
        <v>4121</v>
      </c>
      <c r="H1101" s="27" t="s">
        <v>1489</v>
      </c>
      <c r="I1101" s="26" t="s">
        <v>4119</v>
      </c>
    </row>
    <row r="1102" spans="2:9">
      <c r="B1102" s="26" t="s">
        <v>4122</v>
      </c>
      <c r="C1102" s="27" t="s">
        <v>4123</v>
      </c>
      <c r="D1102" s="27">
        <v>0.36587162858929301</v>
      </c>
      <c r="E1102" s="27">
        <v>-2.7344597714152266</v>
      </c>
      <c r="F1102" s="27" t="s">
        <v>4122</v>
      </c>
      <c r="G1102" s="27" t="s">
        <v>4124</v>
      </c>
      <c r="H1102" s="27" t="s">
        <v>3765</v>
      </c>
      <c r="I1102" s="26" t="s">
        <v>4122</v>
      </c>
    </row>
    <row r="1103" spans="2:9">
      <c r="B1103" s="26" t="s">
        <v>4125</v>
      </c>
      <c r="C1103" s="27" t="s">
        <v>4126</v>
      </c>
      <c r="D1103" s="27">
        <v>0.13379851145662114</v>
      </c>
      <c r="E1103" s="27">
        <v>0.64257090334474987</v>
      </c>
      <c r="F1103" s="27" t="s">
        <v>4125</v>
      </c>
      <c r="G1103" s="27" t="s">
        <v>4127</v>
      </c>
      <c r="H1103" s="27" t="s">
        <v>1230</v>
      </c>
      <c r="I1103" s="26" t="s">
        <v>4125</v>
      </c>
    </row>
    <row r="1104" spans="2:9">
      <c r="B1104" s="26" t="s">
        <v>4128</v>
      </c>
      <c r="C1104" s="27" t="s">
        <v>4129</v>
      </c>
      <c r="D1104" s="27">
        <v>-0.1251243960491506</v>
      </c>
      <c r="E1104" s="27">
        <v>-1.3391666925628516</v>
      </c>
      <c r="F1104" s="27" t="s">
        <v>4128</v>
      </c>
      <c r="G1104" s="27" t="s">
        <v>4128</v>
      </c>
      <c r="H1104" s="27" t="s">
        <v>1467</v>
      </c>
      <c r="I1104" s="26" t="s">
        <v>4128</v>
      </c>
    </row>
    <row r="1105" spans="2:9">
      <c r="B1105" s="26" t="s">
        <v>4130</v>
      </c>
      <c r="C1105" s="27" t="s">
        <v>4131</v>
      </c>
      <c r="D1105" s="27">
        <v>1.0080602684490771</v>
      </c>
      <c r="E1105" s="27">
        <v>0.24554513362575903</v>
      </c>
      <c r="F1105" s="27" t="s">
        <v>4130</v>
      </c>
      <c r="G1105" s="27" t="s">
        <v>4132</v>
      </c>
      <c r="H1105" s="27" t="s">
        <v>1296</v>
      </c>
      <c r="I1105" s="26" t="s">
        <v>4130</v>
      </c>
    </row>
    <row r="1106" spans="2:9">
      <c r="B1106" s="26" t="s">
        <v>4133</v>
      </c>
      <c r="C1106" s="27" t="s">
        <v>4134</v>
      </c>
      <c r="D1106" s="27">
        <v>0.66921509768169463</v>
      </c>
      <c r="E1106" s="27">
        <v>0.45623954201549427</v>
      </c>
      <c r="F1106" s="27" t="s">
        <v>4133</v>
      </c>
      <c r="G1106" s="27" t="s">
        <v>4133</v>
      </c>
      <c r="H1106" s="27" t="s">
        <v>1302</v>
      </c>
      <c r="I1106" s="26" t="s">
        <v>4133</v>
      </c>
    </row>
    <row r="1107" spans="2:9">
      <c r="B1107" s="26" t="s">
        <v>4135</v>
      </c>
      <c r="C1107" s="27" t="s">
        <v>4136</v>
      </c>
      <c r="D1107" s="27">
        <v>0.97644188840710955</v>
      </c>
      <c r="E1107" s="27">
        <v>0.22462387273431275</v>
      </c>
      <c r="F1107" s="27" t="s">
        <v>4135</v>
      </c>
      <c r="G1107" s="27" t="s">
        <v>4135</v>
      </c>
      <c r="H1107" s="27" t="s">
        <v>1296</v>
      </c>
      <c r="I1107" s="26" t="s">
        <v>4135</v>
      </c>
    </row>
    <row r="1108" spans="2:9">
      <c r="B1108" s="26" t="s">
        <v>4137</v>
      </c>
      <c r="C1108" s="27" t="s">
        <v>4138</v>
      </c>
      <c r="D1108" s="27">
        <v>0.40452890983990974</v>
      </c>
      <c r="E1108" s="27">
        <v>1.3971710068950545</v>
      </c>
      <c r="F1108" s="27" t="s">
        <v>4137</v>
      </c>
      <c r="G1108" s="27" t="s">
        <v>4137</v>
      </c>
      <c r="H1108" s="27" t="s">
        <v>1305</v>
      </c>
      <c r="I1108" s="26" t="s">
        <v>4137</v>
      </c>
    </row>
    <row r="1109" spans="2:9">
      <c r="B1109" s="26" t="s">
        <v>4139</v>
      </c>
      <c r="C1109" s="27" t="s">
        <v>4140</v>
      </c>
      <c r="D1109" s="27">
        <v>0.65336576050727824</v>
      </c>
      <c r="E1109" s="27">
        <v>0.44240781568292209</v>
      </c>
      <c r="F1109" s="27" t="s">
        <v>4139</v>
      </c>
      <c r="G1109" s="27" t="s">
        <v>4141</v>
      </c>
      <c r="H1109" s="27" t="s">
        <v>1302</v>
      </c>
      <c r="I1109" s="26" t="s">
        <v>4139</v>
      </c>
    </row>
    <row r="1110" spans="2:9">
      <c r="B1110" s="26" t="s">
        <v>4142</v>
      </c>
      <c r="C1110" s="27" t="s">
        <v>4143</v>
      </c>
      <c r="D1110" s="27">
        <v>-0.45621510383733177</v>
      </c>
      <c r="E1110" s="27">
        <v>0.49298570051835072</v>
      </c>
      <c r="F1110" s="27" t="s">
        <v>4142</v>
      </c>
      <c r="G1110" s="27" t="s">
        <v>3337</v>
      </c>
      <c r="H1110" s="27" t="s">
        <v>1320</v>
      </c>
      <c r="I1110" s="26" t="s">
        <v>4142</v>
      </c>
    </row>
    <row r="1111" spans="2:9">
      <c r="B1111" s="26" t="s">
        <v>4144</v>
      </c>
      <c r="C1111" s="27" t="s">
        <v>4145</v>
      </c>
      <c r="D1111" s="27">
        <v>1.0184868770118742</v>
      </c>
      <c r="E1111" s="27">
        <v>-2.3487943644714906</v>
      </c>
      <c r="F1111" s="27" t="s">
        <v>4144</v>
      </c>
      <c r="G1111" s="27" t="s">
        <v>4146</v>
      </c>
      <c r="H1111" s="27" t="s">
        <v>488</v>
      </c>
      <c r="I1111" s="26" t="s">
        <v>4144</v>
      </c>
    </row>
    <row r="1112" spans="2:9">
      <c r="B1112" s="26" t="s">
        <v>4147</v>
      </c>
      <c r="C1112" s="27" t="s">
        <v>4148</v>
      </c>
      <c r="D1112" s="27">
        <v>1.0936739066972696</v>
      </c>
      <c r="E1112" s="27">
        <v>0.51674835961583665</v>
      </c>
      <c r="F1112" s="27" t="s">
        <v>4147</v>
      </c>
      <c r="G1112" s="27" t="s">
        <v>4147</v>
      </c>
      <c r="H1112" s="27" t="s">
        <v>3031</v>
      </c>
      <c r="I1112" s="26" t="s">
        <v>4147</v>
      </c>
    </row>
    <row r="1113" spans="2:9">
      <c r="B1113" s="26" t="s">
        <v>4149</v>
      </c>
      <c r="C1113" s="27" t="s">
        <v>4150</v>
      </c>
      <c r="D1113" s="27">
        <v>-0.13592938154619924</v>
      </c>
      <c r="E1113" s="27">
        <v>1.9274019857140503</v>
      </c>
      <c r="F1113" s="27" t="s">
        <v>4149</v>
      </c>
      <c r="G1113" s="27" t="s">
        <v>4151</v>
      </c>
      <c r="H1113" s="27" t="s">
        <v>1427</v>
      </c>
      <c r="I1113" s="26" t="s">
        <v>4149</v>
      </c>
    </row>
    <row r="1114" spans="2:9">
      <c r="B1114" s="26" t="s">
        <v>4152</v>
      </c>
      <c r="C1114" s="27" t="s">
        <v>4153</v>
      </c>
      <c r="D1114" s="27">
        <v>0.45817316933256697</v>
      </c>
      <c r="E1114" s="27">
        <v>-1.2749290816241798</v>
      </c>
      <c r="F1114" s="27" t="s">
        <v>4152</v>
      </c>
      <c r="G1114" s="27" t="s">
        <v>4152</v>
      </c>
      <c r="H1114" s="27" t="s">
        <v>1305</v>
      </c>
      <c r="I1114" s="26" t="s">
        <v>4152</v>
      </c>
    </row>
    <row r="1115" spans="2:9">
      <c r="B1115" s="26" t="s">
        <v>4154</v>
      </c>
      <c r="C1115" s="27" t="s">
        <v>4155</v>
      </c>
      <c r="D1115" s="27">
        <v>-0.45770388114087524</v>
      </c>
      <c r="E1115" s="27">
        <v>-0.85167532133992385</v>
      </c>
      <c r="F1115" s="27" t="s">
        <v>4154</v>
      </c>
      <c r="G1115" s="27" t="s">
        <v>4154</v>
      </c>
      <c r="H1115" s="27" t="s">
        <v>1281</v>
      </c>
      <c r="I1115" s="26" t="s">
        <v>4154</v>
      </c>
    </row>
    <row r="1116" spans="2:9">
      <c r="B1116" s="26" t="s">
        <v>4156</v>
      </c>
      <c r="C1116" s="27" t="s">
        <v>4157</v>
      </c>
      <c r="D1116" s="27">
        <v>0.2919691413654904</v>
      </c>
      <c r="E1116" s="27">
        <v>-2.9589264344209072</v>
      </c>
      <c r="F1116" s="27" t="s">
        <v>4156</v>
      </c>
      <c r="G1116" s="27" t="s">
        <v>4158</v>
      </c>
      <c r="H1116" s="27" t="s">
        <v>4156</v>
      </c>
      <c r="I1116" s="26" t="s">
        <v>4156</v>
      </c>
    </row>
    <row r="1117" spans="2:9">
      <c r="B1117" s="26" t="s">
        <v>4159</v>
      </c>
      <c r="C1117" s="27" t="s">
        <v>4159</v>
      </c>
      <c r="D1117" s="27">
        <v>0.16824676647290723</v>
      </c>
      <c r="E1117" s="27">
        <v>0.15479412447675062</v>
      </c>
      <c r="F1117" s="27" t="s">
        <v>4159</v>
      </c>
      <c r="G1117" s="27" t="s">
        <v>4159</v>
      </c>
      <c r="H1117" s="27" t="s">
        <v>1188</v>
      </c>
      <c r="I1117" s="26" t="s">
        <v>4159</v>
      </c>
    </row>
    <row r="1118" spans="2:9">
      <c r="B1118" s="26" t="s">
        <v>4160</v>
      </c>
      <c r="C1118" s="27" t="s">
        <v>4161</v>
      </c>
      <c r="D1118" s="27">
        <v>-0.12471831391715101</v>
      </c>
      <c r="E1118" s="27">
        <v>-0.60996835212133727</v>
      </c>
      <c r="F1118" s="27" t="s">
        <v>4160</v>
      </c>
      <c r="G1118" s="27" t="s">
        <v>4162</v>
      </c>
      <c r="H1118" s="27" t="s">
        <v>1281</v>
      </c>
      <c r="I1118" s="26" t="s">
        <v>4160</v>
      </c>
    </row>
    <row r="1119" spans="2:9">
      <c r="B1119" s="26" t="s">
        <v>4163</v>
      </c>
      <c r="C1119" s="27" t="s">
        <v>4164</v>
      </c>
      <c r="D1119" s="27">
        <v>0.46655269991567466</v>
      </c>
      <c r="E1119" s="27">
        <v>1.6436725316024916</v>
      </c>
      <c r="F1119" s="27" t="s">
        <v>4163</v>
      </c>
      <c r="G1119" s="27" t="s">
        <v>4163</v>
      </c>
      <c r="H1119" s="27" t="s">
        <v>1305</v>
      </c>
      <c r="I1119" s="26" t="s">
        <v>4163</v>
      </c>
    </row>
    <row r="1120" spans="2:9">
      <c r="B1120" s="26" t="s">
        <v>4165</v>
      </c>
      <c r="C1120" s="27" t="s">
        <v>4166</v>
      </c>
      <c r="D1120" s="27">
        <v>-5.9854495565195863E-2</v>
      </c>
      <c r="E1120" s="27">
        <v>0.64707211164021661</v>
      </c>
      <c r="F1120" s="27" t="s">
        <v>4165</v>
      </c>
      <c r="G1120" s="27" t="s">
        <v>4167</v>
      </c>
      <c r="H1120" s="27" t="s">
        <v>1522</v>
      </c>
      <c r="I1120" s="26" t="s">
        <v>4165</v>
      </c>
    </row>
    <row r="1121" spans="2:9">
      <c r="B1121" s="26" t="s">
        <v>4168</v>
      </c>
      <c r="C1121" s="27" t="s">
        <v>4169</v>
      </c>
      <c r="D1121" s="27">
        <v>0.55617825496885964</v>
      </c>
      <c r="E1121" s="27">
        <v>-0.61464678491066971</v>
      </c>
      <c r="F1121" s="27" t="s">
        <v>4168</v>
      </c>
      <c r="G1121" s="27" t="s">
        <v>4170</v>
      </c>
      <c r="H1121" s="27" t="s">
        <v>1765</v>
      </c>
      <c r="I1121" s="26" t="s">
        <v>4168</v>
      </c>
    </row>
    <row r="1122" spans="2:9">
      <c r="B1122" s="26" t="s">
        <v>4171</v>
      </c>
      <c r="C1122" s="27" t="s">
        <v>4172</v>
      </c>
      <c r="D1122" s="27">
        <v>0.46929635504988082</v>
      </c>
      <c r="E1122" s="27">
        <v>1.2368275371416073</v>
      </c>
      <c r="F1122" s="27" t="s">
        <v>4171</v>
      </c>
      <c r="G1122" s="27" t="s">
        <v>4171</v>
      </c>
      <c r="H1122" s="27" t="s">
        <v>1305</v>
      </c>
      <c r="I1122" s="26" t="s">
        <v>4171</v>
      </c>
    </row>
    <row r="1123" spans="2:9">
      <c r="B1123" s="26" t="s">
        <v>4173</v>
      </c>
      <c r="C1123" s="27" t="s">
        <v>4174</v>
      </c>
      <c r="D1123" s="27">
        <v>0.61463687351285168</v>
      </c>
      <c r="E1123" s="27">
        <v>0.45555361158723079</v>
      </c>
      <c r="F1123" s="27" t="s">
        <v>4173</v>
      </c>
      <c r="G1123" s="27" t="s">
        <v>4173</v>
      </c>
      <c r="H1123" s="27" t="s">
        <v>1302</v>
      </c>
      <c r="I1123" s="26" t="s">
        <v>4173</v>
      </c>
    </row>
    <row r="1124" spans="2:9">
      <c r="B1124" s="26" t="s">
        <v>4175</v>
      </c>
      <c r="C1124" s="27" t="s">
        <v>4176</v>
      </c>
      <c r="D1124" s="27">
        <v>0.68376940619703386</v>
      </c>
      <c r="E1124" s="27">
        <v>0.41021695587512785</v>
      </c>
      <c r="F1124" s="27" t="s">
        <v>4175</v>
      </c>
      <c r="G1124" s="27" t="s">
        <v>4175</v>
      </c>
      <c r="H1124" s="27" t="s">
        <v>1302</v>
      </c>
      <c r="I1124" s="26" t="s">
        <v>4175</v>
      </c>
    </row>
    <row r="1125" spans="2:9">
      <c r="B1125" s="26" t="s">
        <v>4177</v>
      </c>
      <c r="C1125" s="27" t="s">
        <v>4178</v>
      </c>
      <c r="D1125" s="27">
        <v>-0.76879308768537136</v>
      </c>
      <c r="E1125" s="27">
        <v>-1.2297398002171658</v>
      </c>
      <c r="F1125" s="27" t="s">
        <v>4177</v>
      </c>
      <c r="G1125" s="27" t="s">
        <v>4177</v>
      </c>
      <c r="H1125" s="27" t="s">
        <v>1264</v>
      </c>
      <c r="I1125" s="26" t="s">
        <v>4177</v>
      </c>
    </row>
    <row r="1126" spans="2:9">
      <c r="B1126" s="26" t="s">
        <v>4179</v>
      </c>
      <c r="C1126" s="27" t="s">
        <v>4180</v>
      </c>
      <c r="D1126" s="27">
        <v>0.40463363864977664</v>
      </c>
      <c r="E1126" s="27">
        <v>1.5561494734317807</v>
      </c>
      <c r="F1126" s="27" t="s">
        <v>4179</v>
      </c>
      <c r="G1126" s="27" t="s">
        <v>4179</v>
      </c>
      <c r="H1126" s="27" t="s">
        <v>2367</v>
      </c>
      <c r="I1126" s="26" t="s">
        <v>4179</v>
      </c>
    </row>
    <row r="1127" spans="2:9">
      <c r="B1127" s="26" t="s">
        <v>4181</v>
      </c>
      <c r="C1127" s="27" t="s">
        <v>4182</v>
      </c>
      <c r="D1127" s="27">
        <v>0.6352858927618652</v>
      </c>
      <c r="E1127" s="27">
        <v>0.44469766816719891</v>
      </c>
      <c r="F1127" s="27" t="s">
        <v>4181</v>
      </c>
      <c r="G1127" s="27" t="s">
        <v>4181</v>
      </c>
      <c r="H1127" s="27" t="s">
        <v>1302</v>
      </c>
      <c r="I1127" s="26" t="s">
        <v>4181</v>
      </c>
    </row>
    <row r="1128" spans="2:9">
      <c r="B1128" s="26" t="s">
        <v>4183</v>
      </c>
      <c r="C1128" s="27" t="s">
        <v>4184</v>
      </c>
      <c r="D1128" s="27">
        <v>8.5032619722154174E-2</v>
      </c>
      <c r="E1128" s="27">
        <v>0.55154325833697071</v>
      </c>
      <c r="F1128" s="27" t="s">
        <v>4183</v>
      </c>
      <c r="G1128" s="27" t="s">
        <v>4183</v>
      </c>
      <c r="H1128" s="27" t="s">
        <v>2846</v>
      </c>
      <c r="I1128" s="26" t="s">
        <v>4183</v>
      </c>
    </row>
    <row r="1129" spans="2:9">
      <c r="B1129" s="26" t="s">
        <v>4185</v>
      </c>
      <c r="C1129" s="27" t="s">
        <v>4186</v>
      </c>
      <c r="D1129" s="27">
        <v>-0.42573466291408091</v>
      </c>
      <c r="E1129" s="27">
        <v>-1.1361709668971434</v>
      </c>
      <c r="F1129" s="27" t="s">
        <v>4185</v>
      </c>
      <c r="G1129" s="27" t="s">
        <v>4185</v>
      </c>
      <c r="H1129" s="27" t="s">
        <v>1264</v>
      </c>
      <c r="I1129" s="26" t="s">
        <v>4185</v>
      </c>
    </row>
    <row r="1130" spans="2:9">
      <c r="B1130" s="26" t="s">
        <v>4187</v>
      </c>
      <c r="C1130" s="27" t="s">
        <v>4188</v>
      </c>
      <c r="D1130" s="27">
        <v>-0.26995182323860384</v>
      </c>
      <c r="E1130" s="27">
        <v>-1.2244916418143055</v>
      </c>
      <c r="F1130" s="27" t="s">
        <v>4187</v>
      </c>
      <c r="G1130" s="27" t="s">
        <v>4187</v>
      </c>
      <c r="H1130" s="27" t="s">
        <v>1467</v>
      </c>
      <c r="I1130" s="26" t="s">
        <v>4187</v>
      </c>
    </row>
    <row r="1131" spans="2:9">
      <c r="B1131" s="26" t="s">
        <v>4189</v>
      </c>
      <c r="C1131" s="27" t="s">
        <v>4190</v>
      </c>
      <c r="D1131" s="27">
        <v>-0.42939114980196902</v>
      </c>
      <c r="E1131" s="27">
        <v>0.43093924534363198</v>
      </c>
      <c r="F1131" s="27" t="s">
        <v>4189</v>
      </c>
      <c r="G1131" s="27" t="s">
        <v>4189</v>
      </c>
      <c r="H1131" s="27" t="s">
        <v>1681</v>
      </c>
      <c r="I1131" s="26" t="s">
        <v>4189</v>
      </c>
    </row>
    <row r="1132" spans="2:9">
      <c r="B1132" s="26" t="s">
        <v>4191</v>
      </c>
      <c r="C1132" s="27" t="s">
        <v>4192</v>
      </c>
      <c r="D1132" s="27">
        <v>1.0890767580235723</v>
      </c>
      <c r="E1132" s="27">
        <v>0.44817089628185569</v>
      </c>
      <c r="F1132" s="27" t="s">
        <v>4191</v>
      </c>
      <c r="G1132" s="27" t="s">
        <v>4191</v>
      </c>
      <c r="H1132" s="27" t="s">
        <v>3031</v>
      </c>
      <c r="I1132" s="26" t="s">
        <v>4191</v>
      </c>
    </row>
    <row r="1133" spans="2:9">
      <c r="B1133" s="26" t="s">
        <v>4193</v>
      </c>
      <c r="C1133" s="27" t="s">
        <v>4194</v>
      </c>
      <c r="D1133" s="27">
        <v>-0.28832490502003433</v>
      </c>
      <c r="E1133" s="27">
        <v>0.50413835843333632</v>
      </c>
      <c r="F1133" s="27" t="s">
        <v>4193</v>
      </c>
      <c r="G1133" s="27" t="s">
        <v>4195</v>
      </c>
      <c r="H1133" s="27" t="s">
        <v>1789</v>
      </c>
      <c r="I1133" s="26" t="s">
        <v>4193</v>
      </c>
    </row>
    <row r="1134" spans="2:9">
      <c r="B1134" s="26" t="s">
        <v>4196</v>
      </c>
      <c r="C1134" s="27" t="s">
        <v>4197</v>
      </c>
      <c r="D1134" s="27">
        <v>0.18668041852437997</v>
      </c>
      <c r="E1134" s="27">
        <v>0.12776001838908299</v>
      </c>
      <c r="F1134" s="27" t="s">
        <v>4196</v>
      </c>
      <c r="G1134" s="27" t="s">
        <v>4196</v>
      </c>
      <c r="H1134" s="27" t="s">
        <v>1188</v>
      </c>
      <c r="I1134" s="26" t="s">
        <v>4196</v>
      </c>
    </row>
    <row r="1135" spans="2:9">
      <c r="B1135" s="26" t="s">
        <v>4198</v>
      </c>
      <c r="C1135" s="27" t="s">
        <v>4199</v>
      </c>
      <c r="D1135" s="27">
        <v>0.65892464322930133</v>
      </c>
      <c r="E1135" s="27">
        <v>2.2504973549503196</v>
      </c>
      <c r="F1135" s="27" t="s">
        <v>4198</v>
      </c>
      <c r="G1135" s="27" t="s">
        <v>4200</v>
      </c>
      <c r="H1135" s="27" t="s">
        <v>2429</v>
      </c>
      <c r="I1135" s="26" t="s">
        <v>4198</v>
      </c>
    </row>
    <row r="1136" spans="2:9">
      <c r="B1136" s="26" t="s">
        <v>4201</v>
      </c>
      <c r="C1136" s="27" t="s">
        <v>4202</v>
      </c>
      <c r="D1136" s="27">
        <v>1.1219936288340393</v>
      </c>
      <c r="E1136" s="27">
        <v>0.48332355740647232</v>
      </c>
      <c r="F1136" s="27" t="s">
        <v>4201</v>
      </c>
      <c r="G1136" s="27" t="s">
        <v>4201</v>
      </c>
      <c r="H1136" s="27" t="s">
        <v>3031</v>
      </c>
      <c r="I1136" s="26" t="s">
        <v>4201</v>
      </c>
    </row>
    <row r="1137" spans="2:9">
      <c r="B1137" s="26" t="s">
        <v>4203</v>
      </c>
      <c r="C1137" s="27" t="s">
        <v>4204</v>
      </c>
      <c r="D1137" s="27">
        <v>0.2102702833413824</v>
      </c>
      <c r="E1137" s="27">
        <v>0.14878268746141202</v>
      </c>
      <c r="F1137" s="27" t="s">
        <v>4203</v>
      </c>
      <c r="G1137" s="27" t="s">
        <v>4205</v>
      </c>
      <c r="H1137" s="27" t="s">
        <v>1188</v>
      </c>
      <c r="I1137" s="26" t="s">
        <v>4203</v>
      </c>
    </row>
    <row r="1138" spans="2:9">
      <c r="B1138" s="26" t="s">
        <v>4206</v>
      </c>
      <c r="C1138" s="27" t="s">
        <v>4207</v>
      </c>
      <c r="D1138" s="27">
        <v>1.1517009244777694</v>
      </c>
      <c r="E1138" s="27">
        <v>0.51032381638114732</v>
      </c>
      <c r="F1138" s="27" t="s">
        <v>4206</v>
      </c>
      <c r="G1138" s="27" t="s">
        <v>4206</v>
      </c>
      <c r="H1138" s="27" t="s">
        <v>3031</v>
      </c>
      <c r="I1138" s="26" t="s">
        <v>4206</v>
      </c>
    </row>
    <row r="1139" spans="2:9">
      <c r="B1139" s="26" t="s">
        <v>4208</v>
      </c>
      <c r="C1139" s="27" t="s">
        <v>4209</v>
      </c>
      <c r="D1139" s="27">
        <v>0.10236949881291475</v>
      </c>
      <c r="E1139" s="27">
        <v>-1.0579173737954812</v>
      </c>
      <c r="F1139" s="27" t="s">
        <v>4208</v>
      </c>
      <c r="G1139" s="27" t="s">
        <v>4208</v>
      </c>
      <c r="H1139" s="27" t="s">
        <v>4210</v>
      </c>
      <c r="I1139" s="26" t="s">
        <v>4208</v>
      </c>
    </row>
    <row r="1140" spans="2:9">
      <c r="B1140" s="26" t="s">
        <v>4211</v>
      </c>
      <c r="C1140" s="27" t="s">
        <v>4212</v>
      </c>
      <c r="D1140" s="27">
        <v>-0.61208696334812907</v>
      </c>
      <c r="E1140" s="27">
        <v>3.0243938582344327</v>
      </c>
      <c r="F1140" s="27" t="s">
        <v>4211</v>
      </c>
      <c r="G1140" s="27" t="s">
        <v>4211</v>
      </c>
      <c r="H1140" s="27" t="s">
        <v>1372</v>
      </c>
      <c r="I1140" s="26" t="s">
        <v>4211</v>
      </c>
    </row>
    <row r="1141" spans="2:9">
      <c r="B1141" s="26" t="s">
        <v>4213</v>
      </c>
      <c r="C1141" s="27" t="s">
        <v>4214</v>
      </c>
      <c r="D1141" s="27">
        <v>1.10177577714237</v>
      </c>
      <c r="E1141" s="27">
        <v>0.40232280974095486</v>
      </c>
      <c r="F1141" s="27" t="s">
        <v>4213</v>
      </c>
      <c r="G1141" s="27" t="s">
        <v>4213</v>
      </c>
      <c r="H1141" s="27" t="s">
        <v>3031</v>
      </c>
      <c r="I1141" s="26" t="s">
        <v>4213</v>
      </c>
    </row>
    <row r="1142" spans="2:9">
      <c r="B1142" s="26" t="s">
        <v>4215</v>
      </c>
      <c r="C1142" s="27" t="s">
        <v>4216</v>
      </c>
      <c r="D1142" s="27">
        <v>0.60328874463386017</v>
      </c>
      <c r="E1142" s="27">
        <v>1.2079825730588487</v>
      </c>
      <c r="F1142" s="27" t="s">
        <v>4215</v>
      </c>
      <c r="G1142" s="27" t="s">
        <v>4217</v>
      </c>
      <c r="H1142" s="27" t="s">
        <v>3655</v>
      </c>
      <c r="I1142" s="26" t="s">
        <v>4215</v>
      </c>
    </row>
    <row r="1143" spans="2:9">
      <c r="B1143" s="26" t="s">
        <v>4218</v>
      </c>
      <c r="C1143" s="27" t="s">
        <v>4219</v>
      </c>
      <c r="D1143" s="27">
        <v>0.87868603322189121</v>
      </c>
      <c r="E1143" s="27">
        <v>0.53921422065001245</v>
      </c>
      <c r="F1143" s="27" t="s">
        <v>4218</v>
      </c>
      <c r="G1143" s="27" t="s">
        <v>3903</v>
      </c>
      <c r="H1143" s="27" t="s">
        <v>1160</v>
      </c>
      <c r="I1143" s="26" t="s">
        <v>4218</v>
      </c>
    </row>
    <row r="1144" spans="2:9">
      <c r="B1144" s="26" t="s">
        <v>4220</v>
      </c>
      <c r="C1144" s="27" t="s">
        <v>4221</v>
      </c>
      <c r="D1144" s="27">
        <v>0.10763183854788434</v>
      </c>
      <c r="E1144" s="27">
        <v>1.7853496389595016</v>
      </c>
      <c r="F1144" s="27" t="s">
        <v>4220</v>
      </c>
      <c r="G1144" s="27" t="s">
        <v>4222</v>
      </c>
      <c r="H1144" s="27" t="s">
        <v>1489</v>
      </c>
      <c r="I1144" s="26" t="s">
        <v>4220</v>
      </c>
    </row>
    <row r="1145" spans="2:9">
      <c r="B1145" s="26" t="s">
        <v>4223</v>
      </c>
      <c r="C1145" s="27" t="s">
        <v>4224</v>
      </c>
      <c r="D1145" s="27">
        <v>0.93384326441637711</v>
      </c>
      <c r="E1145" s="27">
        <v>-0.8755347229893331</v>
      </c>
      <c r="F1145" s="27" t="s">
        <v>4223</v>
      </c>
      <c r="G1145" s="27" t="s">
        <v>4225</v>
      </c>
      <c r="H1145" s="27" t="s">
        <v>1160</v>
      </c>
      <c r="I1145" s="26" t="s">
        <v>4223</v>
      </c>
    </row>
    <row r="1146" spans="2:9">
      <c r="B1146" s="26" t="s">
        <v>4226</v>
      </c>
      <c r="C1146" s="27" t="s">
        <v>4227</v>
      </c>
      <c r="D1146" s="27">
        <v>2.5912902785176471E-2</v>
      </c>
      <c r="E1146" s="27">
        <v>1.9259184718288329</v>
      </c>
      <c r="F1146" s="27" t="s">
        <v>4226</v>
      </c>
      <c r="G1146" s="27" t="s">
        <v>4228</v>
      </c>
      <c r="H1146" s="27" t="s">
        <v>1489</v>
      </c>
      <c r="I1146" s="26" t="s">
        <v>4226</v>
      </c>
    </row>
    <row r="1147" spans="2:9">
      <c r="B1147" s="26" t="s">
        <v>4229</v>
      </c>
      <c r="C1147" s="27" t="s">
        <v>4230</v>
      </c>
      <c r="D1147" s="27">
        <v>0.58548990696326308</v>
      </c>
      <c r="E1147" s="27">
        <v>2.3329642686419549</v>
      </c>
      <c r="F1147" s="27" t="s">
        <v>4229</v>
      </c>
      <c r="G1147" s="27" t="s">
        <v>4229</v>
      </c>
      <c r="H1147" s="27" t="s">
        <v>1368</v>
      </c>
      <c r="I1147" s="26" t="s">
        <v>4229</v>
      </c>
    </row>
    <row r="1148" spans="2:9">
      <c r="B1148" s="26" t="s">
        <v>4231</v>
      </c>
      <c r="C1148" s="27" t="s">
        <v>4232</v>
      </c>
      <c r="D1148" s="27">
        <v>0.22479840765686968</v>
      </c>
      <c r="E1148" s="27">
        <v>-0.26101883777256307</v>
      </c>
      <c r="F1148" s="27" t="s">
        <v>4231</v>
      </c>
      <c r="G1148" s="27" t="s">
        <v>4231</v>
      </c>
      <c r="H1148" s="27" t="s">
        <v>2167</v>
      </c>
      <c r="I1148" s="26" t="s">
        <v>4231</v>
      </c>
    </row>
    <row r="1149" spans="2:9">
      <c r="B1149" s="26" t="s">
        <v>4233</v>
      </c>
      <c r="C1149" s="27" t="s">
        <v>4234</v>
      </c>
      <c r="D1149" s="27">
        <v>0.54987994778918525</v>
      </c>
      <c r="E1149" s="27">
        <v>1.1492609362870336</v>
      </c>
      <c r="F1149" s="27" t="s">
        <v>4233</v>
      </c>
      <c r="G1149" s="27" t="s">
        <v>4233</v>
      </c>
      <c r="H1149" s="27" t="s">
        <v>3655</v>
      </c>
      <c r="I1149" s="26" t="s">
        <v>4233</v>
      </c>
    </row>
    <row r="1150" spans="2:9">
      <c r="B1150" s="26" t="s">
        <v>4235</v>
      </c>
      <c r="C1150" s="27" t="s">
        <v>4236</v>
      </c>
      <c r="D1150" s="27">
        <v>-7.1237536821671416E-2</v>
      </c>
      <c r="E1150" s="27">
        <v>2.1365971509233836</v>
      </c>
      <c r="F1150" s="27" t="s">
        <v>4235</v>
      </c>
      <c r="G1150" s="27" t="s">
        <v>4237</v>
      </c>
      <c r="H1150" s="27" t="s">
        <v>1427</v>
      </c>
      <c r="I1150" s="26" t="s">
        <v>4235</v>
      </c>
    </row>
    <row r="1151" spans="2:9">
      <c r="B1151" s="26" t="s">
        <v>4238</v>
      </c>
      <c r="C1151" s="27" t="s">
        <v>4239</v>
      </c>
      <c r="D1151" s="27">
        <v>0.28203648260657088</v>
      </c>
      <c r="E1151" s="27">
        <v>-0.23575209108629205</v>
      </c>
      <c r="F1151" s="27" t="s">
        <v>4238</v>
      </c>
      <c r="G1151" s="27" t="s">
        <v>4238</v>
      </c>
      <c r="H1151" s="27" t="s">
        <v>1578</v>
      </c>
      <c r="I1151" s="26" t="s">
        <v>4238</v>
      </c>
    </row>
    <row r="1152" spans="2:9">
      <c r="B1152" s="26" t="s">
        <v>4240</v>
      </c>
      <c r="C1152" s="27" t="s">
        <v>4241</v>
      </c>
      <c r="D1152" s="27">
        <v>1.1167489325412974</v>
      </c>
      <c r="E1152" s="27">
        <v>-0.39454215562065897</v>
      </c>
      <c r="F1152" s="27" t="s">
        <v>4240</v>
      </c>
      <c r="G1152" s="27" t="s">
        <v>4242</v>
      </c>
      <c r="H1152" s="27" t="s">
        <v>1276</v>
      </c>
      <c r="I1152" s="26" t="s">
        <v>4240</v>
      </c>
    </row>
    <row r="1153" spans="2:9">
      <c r="B1153" s="26" t="s">
        <v>4243</v>
      </c>
      <c r="C1153" s="27" t="s">
        <v>4244</v>
      </c>
      <c r="D1153" s="27">
        <v>0.96464521662151992</v>
      </c>
      <c r="E1153" s="27">
        <v>1.5028541605390575</v>
      </c>
      <c r="F1153" s="27" t="s">
        <v>4243</v>
      </c>
      <c r="G1153" s="27" t="s">
        <v>4245</v>
      </c>
      <c r="H1153" s="27" t="s">
        <v>1160</v>
      </c>
      <c r="I1153" s="26" t="s">
        <v>4243</v>
      </c>
    </row>
    <row r="1154" spans="2:9">
      <c r="B1154" s="26" t="s">
        <v>4246</v>
      </c>
      <c r="C1154" s="27" t="s">
        <v>4247</v>
      </c>
      <c r="D1154" s="27">
        <v>0.94910034533872678</v>
      </c>
      <c r="E1154" s="27">
        <v>0.17706850422855142</v>
      </c>
      <c r="F1154" s="27" t="s">
        <v>4246</v>
      </c>
      <c r="G1154" s="27" t="s">
        <v>4248</v>
      </c>
      <c r="H1154" s="27" t="s">
        <v>1149</v>
      </c>
      <c r="I1154" s="26" t="s">
        <v>4246</v>
      </c>
    </row>
    <row r="1155" spans="2:9">
      <c r="B1155" s="26" t="s">
        <v>4249</v>
      </c>
      <c r="C1155" s="27" t="s">
        <v>4250</v>
      </c>
      <c r="D1155" s="27">
        <v>1.1480549237873987</v>
      </c>
      <c r="E1155" s="27">
        <v>0.42903858056315997</v>
      </c>
      <c r="F1155" s="27" t="s">
        <v>4249</v>
      </c>
      <c r="G1155" s="27" t="s">
        <v>4251</v>
      </c>
      <c r="H1155" s="27" t="s">
        <v>3031</v>
      </c>
      <c r="I1155" s="26" t="s">
        <v>4249</v>
      </c>
    </row>
    <row r="1156" spans="2:9">
      <c r="B1156" s="26" t="s">
        <v>4252</v>
      </c>
      <c r="C1156" s="27" t="s">
        <v>4253</v>
      </c>
      <c r="D1156" s="27">
        <v>0.52838797147684069</v>
      </c>
      <c r="E1156" s="27">
        <v>0.99398419708732866</v>
      </c>
      <c r="F1156" s="27" t="s">
        <v>4252</v>
      </c>
      <c r="G1156" s="27" t="s">
        <v>4252</v>
      </c>
      <c r="H1156" s="27" t="s">
        <v>1163</v>
      </c>
      <c r="I1156" s="26" t="s">
        <v>4252</v>
      </c>
    </row>
    <row r="1157" spans="2:9">
      <c r="B1157" s="26" t="s">
        <v>4254</v>
      </c>
      <c r="C1157" s="27" t="s">
        <v>4255</v>
      </c>
      <c r="D1157" s="27">
        <v>0.37178304726094202</v>
      </c>
      <c r="E1157" s="27">
        <v>1.738976281214059</v>
      </c>
      <c r="F1157" s="27" t="s">
        <v>4254</v>
      </c>
      <c r="G1157" s="27" t="s">
        <v>4254</v>
      </c>
      <c r="H1157" s="27" t="s">
        <v>1386</v>
      </c>
      <c r="I1157" s="26" t="s">
        <v>4254</v>
      </c>
    </row>
    <row r="1158" spans="2:9">
      <c r="B1158" s="26" t="s">
        <v>4256</v>
      </c>
      <c r="C1158" s="27" t="s">
        <v>4257</v>
      </c>
      <c r="D1158" s="27">
        <v>1.0795915427920919</v>
      </c>
      <c r="E1158" s="27">
        <v>0.43260928135801163</v>
      </c>
      <c r="F1158" s="27" t="s">
        <v>4256</v>
      </c>
      <c r="G1158" s="27" t="s">
        <v>4256</v>
      </c>
      <c r="H1158" s="27" t="s">
        <v>3031</v>
      </c>
      <c r="I1158" s="26" t="s">
        <v>4256</v>
      </c>
    </row>
    <row r="1159" spans="2:9">
      <c r="B1159" s="26" t="s">
        <v>4258</v>
      </c>
      <c r="C1159" s="27" t="s">
        <v>4259</v>
      </c>
      <c r="D1159" s="27">
        <v>0.28955012556903781</v>
      </c>
      <c r="E1159" s="27">
        <v>-0.19907575227826124</v>
      </c>
      <c r="F1159" s="27" t="s">
        <v>4258</v>
      </c>
      <c r="G1159" s="27" t="s">
        <v>4258</v>
      </c>
      <c r="H1159" s="27" t="s">
        <v>1578</v>
      </c>
      <c r="I1159" s="26" t="s">
        <v>4258</v>
      </c>
    </row>
    <row r="1160" spans="2:9">
      <c r="B1160" s="26" t="s">
        <v>4260</v>
      </c>
      <c r="C1160" s="27" t="s">
        <v>4261</v>
      </c>
      <c r="D1160" s="27">
        <v>-0.1029753013818973</v>
      </c>
      <c r="E1160" s="27">
        <v>0.39216152263311288</v>
      </c>
      <c r="F1160" s="27" t="s">
        <v>4260</v>
      </c>
      <c r="G1160" s="27" t="s">
        <v>4260</v>
      </c>
      <c r="H1160" s="27" t="s">
        <v>1735</v>
      </c>
      <c r="I1160" s="26" t="s">
        <v>4260</v>
      </c>
    </row>
    <row r="1161" spans="2:9">
      <c r="B1161" s="26" t="s">
        <v>4262</v>
      </c>
      <c r="C1161" s="27" t="s">
        <v>4263</v>
      </c>
      <c r="D1161" s="27">
        <v>0.95801121576710557</v>
      </c>
      <c r="E1161" s="27">
        <v>0.35940866925588916</v>
      </c>
      <c r="F1161" s="27" t="s">
        <v>4262</v>
      </c>
      <c r="G1161" s="27" t="s">
        <v>4264</v>
      </c>
      <c r="H1161" s="27" t="s">
        <v>1160</v>
      </c>
      <c r="I1161" s="26" t="s">
        <v>4262</v>
      </c>
    </row>
    <row r="1162" spans="2:9">
      <c r="B1162" s="26" t="s">
        <v>4265</v>
      </c>
      <c r="C1162" s="27" t="s">
        <v>4266</v>
      </c>
      <c r="D1162" s="27">
        <v>0.21942802880281084</v>
      </c>
      <c r="E1162" s="27">
        <v>-0.21328446570789125</v>
      </c>
      <c r="F1162" s="27" t="s">
        <v>4265</v>
      </c>
      <c r="G1162" s="27" t="s">
        <v>4265</v>
      </c>
      <c r="H1162" s="27" t="s">
        <v>2167</v>
      </c>
      <c r="I1162" s="26" t="s">
        <v>4265</v>
      </c>
    </row>
    <row r="1163" spans="2:9">
      <c r="B1163" s="26" t="s">
        <v>4267</v>
      </c>
      <c r="C1163" s="27" t="s">
        <v>4268</v>
      </c>
      <c r="D1163" s="27">
        <v>-0.53737640647112228</v>
      </c>
      <c r="E1163" s="27">
        <v>2.1199117809065608</v>
      </c>
      <c r="F1163" s="27" t="s">
        <v>4267</v>
      </c>
      <c r="G1163" s="27" t="s">
        <v>4269</v>
      </c>
      <c r="H1163" s="27" t="s">
        <v>1174</v>
      </c>
      <c r="I1163" s="26" t="s">
        <v>4267</v>
      </c>
    </row>
    <row r="1164" spans="2:9">
      <c r="B1164" s="26" t="s">
        <v>4270</v>
      </c>
      <c r="C1164" s="27" t="s">
        <v>4271</v>
      </c>
      <c r="D1164" s="27">
        <v>-0.17372257521400369</v>
      </c>
      <c r="E1164" s="27">
        <v>0.59154447054271864</v>
      </c>
      <c r="F1164" s="27" t="s">
        <v>4270</v>
      </c>
      <c r="G1164" s="27" t="s">
        <v>4270</v>
      </c>
      <c r="H1164" s="27" t="s">
        <v>1945</v>
      </c>
      <c r="I1164" s="26" t="s">
        <v>4270</v>
      </c>
    </row>
    <row r="1165" spans="2:9">
      <c r="B1165" s="26" t="s">
        <v>4272</v>
      </c>
      <c r="C1165" s="27" t="s">
        <v>4273</v>
      </c>
      <c r="D1165" s="27">
        <v>-3.4359074489956509E-2</v>
      </c>
      <c r="E1165" s="27">
        <v>0.5260335040457953</v>
      </c>
      <c r="F1165" s="27" t="s">
        <v>4272</v>
      </c>
      <c r="G1165" s="27" t="s">
        <v>4274</v>
      </c>
      <c r="H1165" s="27" t="s">
        <v>3600</v>
      </c>
      <c r="I1165" s="26" t="s">
        <v>4272</v>
      </c>
    </row>
    <row r="1166" spans="2:9">
      <c r="B1166" s="26" t="s">
        <v>4275</v>
      </c>
      <c r="C1166" s="27" t="s">
        <v>4276</v>
      </c>
      <c r="D1166" s="27">
        <v>0.64216423864629546</v>
      </c>
      <c r="E1166" s="27">
        <v>0.47283935798509641</v>
      </c>
      <c r="F1166" s="27" t="s">
        <v>4275</v>
      </c>
      <c r="G1166" s="27" t="s">
        <v>4275</v>
      </c>
      <c r="H1166" s="27" t="s">
        <v>1302</v>
      </c>
      <c r="I1166" s="26" t="s">
        <v>4275</v>
      </c>
    </row>
    <row r="1167" spans="2:9">
      <c r="B1167" s="26" t="s">
        <v>4277</v>
      </c>
      <c r="C1167" s="27" t="s">
        <v>4278</v>
      </c>
      <c r="D1167" s="27">
        <v>0.69015380227742229</v>
      </c>
      <c r="E1167" s="27">
        <v>1.3267992387772189</v>
      </c>
      <c r="F1167" s="27" t="s">
        <v>4277</v>
      </c>
      <c r="G1167" s="27" t="s">
        <v>4277</v>
      </c>
      <c r="H1167" s="27" t="s">
        <v>2223</v>
      </c>
      <c r="I1167" s="26" t="s">
        <v>4277</v>
      </c>
    </row>
    <row r="1168" spans="2:9">
      <c r="B1168" s="26" t="s">
        <v>4279</v>
      </c>
      <c r="C1168" s="27" t="s">
        <v>4280</v>
      </c>
      <c r="D1168" s="27">
        <v>0.39404474370805215</v>
      </c>
      <c r="E1168" s="27">
        <v>2.1005037281437011</v>
      </c>
      <c r="F1168" s="27" t="s">
        <v>4279</v>
      </c>
      <c r="G1168" s="27" t="s">
        <v>4281</v>
      </c>
      <c r="H1168" s="27" t="s">
        <v>2666</v>
      </c>
      <c r="I1168" s="26" t="s">
        <v>4279</v>
      </c>
    </row>
    <row r="1169" spans="2:9">
      <c r="B1169" s="26" t="s">
        <v>4282</v>
      </c>
      <c r="C1169" s="27" t="s">
        <v>4283</v>
      </c>
      <c r="D1169" s="27">
        <v>0.43470043014799631</v>
      </c>
      <c r="E1169" s="27">
        <v>1.1721770359136072</v>
      </c>
      <c r="F1169" s="27" t="s">
        <v>4282</v>
      </c>
      <c r="G1169" s="27" t="s">
        <v>4284</v>
      </c>
      <c r="H1169" s="27" t="s">
        <v>1720</v>
      </c>
      <c r="I1169" s="26" t="s">
        <v>4282</v>
      </c>
    </row>
    <row r="1170" spans="2:9">
      <c r="B1170" s="26" t="s">
        <v>4285</v>
      </c>
      <c r="C1170" s="27" t="s">
        <v>4286</v>
      </c>
      <c r="D1170" s="27">
        <v>0.50378928459345362</v>
      </c>
      <c r="E1170" s="27">
        <v>2.0228366296931561</v>
      </c>
      <c r="F1170" s="27" t="s">
        <v>4285</v>
      </c>
      <c r="G1170" s="27" t="s">
        <v>4287</v>
      </c>
      <c r="H1170" s="27" t="s">
        <v>2223</v>
      </c>
      <c r="I1170" s="26" t="s">
        <v>4285</v>
      </c>
    </row>
    <row r="1171" spans="2:9">
      <c r="B1171" s="26" t="s">
        <v>4288</v>
      </c>
      <c r="C1171" s="27" t="s">
        <v>4289</v>
      </c>
      <c r="D1171" s="27">
        <v>0.45677011028366599</v>
      </c>
      <c r="E1171" s="27">
        <v>0.98158365352372612</v>
      </c>
      <c r="F1171" s="27" t="s">
        <v>4288</v>
      </c>
      <c r="G1171" s="27" t="s">
        <v>4288</v>
      </c>
      <c r="H1171" s="27" t="s">
        <v>4290</v>
      </c>
      <c r="I1171" s="26" t="s">
        <v>4288</v>
      </c>
    </row>
    <row r="1172" spans="2:9">
      <c r="B1172" s="26" t="s">
        <v>4291</v>
      </c>
      <c r="C1172" s="27" t="s">
        <v>4292</v>
      </c>
      <c r="D1172" s="27">
        <v>0.84697337727734057</v>
      </c>
      <c r="E1172" s="27">
        <v>2.3594757709716032</v>
      </c>
      <c r="F1172" s="27" t="s">
        <v>4291</v>
      </c>
      <c r="G1172" s="27" t="s">
        <v>4293</v>
      </c>
      <c r="H1172" s="27" t="s">
        <v>1160</v>
      </c>
      <c r="I1172" s="26" t="s">
        <v>4291</v>
      </c>
    </row>
    <row r="1173" spans="2:9">
      <c r="B1173" s="26" t="s">
        <v>4294</v>
      </c>
      <c r="C1173" s="27" t="s">
        <v>4295</v>
      </c>
      <c r="D1173" s="27">
        <v>0.97601778000351325</v>
      </c>
      <c r="E1173" s="27">
        <v>0.24583834766177656</v>
      </c>
      <c r="F1173" s="27" t="s">
        <v>4294</v>
      </c>
      <c r="G1173" s="27" t="s">
        <v>4294</v>
      </c>
      <c r="H1173" s="27" t="s">
        <v>1296</v>
      </c>
      <c r="I1173" s="26" t="s">
        <v>4294</v>
      </c>
    </row>
    <row r="1174" spans="2:9">
      <c r="B1174" s="26" t="s">
        <v>4296</v>
      </c>
      <c r="C1174" s="27" t="s">
        <v>4297</v>
      </c>
      <c r="D1174" s="27">
        <v>0.46296951653733992</v>
      </c>
      <c r="E1174" s="27">
        <v>0.94213225092571207</v>
      </c>
      <c r="F1174" s="27" t="s">
        <v>4296</v>
      </c>
      <c r="G1174" s="27" t="s">
        <v>4296</v>
      </c>
      <c r="H1174" s="27" t="s">
        <v>1163</v>
      </c>
      <c r="I1174" s="26" t="s">
        <v>4296</v>
      </c>
    </row>
    <row r="1175" spans="2:9">
      <c r="B1175" s="26" t="s">
        <v>4298</v>
      </c>
      <c r="C1175" s="27" t="s">
        <v>4299</v>
      </c>
      <c r="D1175" s="27">
        <v>-0.50270368026540879</v>
      </c>
      <c r="E1175" s="27">
        <v>0.43223427400349795</v>
      </c>
      <c r="F1175" s="27" t="s">
        <v>4298</v>
      </c>
      <c r="G1175" s="27" t="s">
        <v>4298</v>
      </c>
      <c r="H1175" s="27" t="s">
        <v>1320</v>
      </c>
      <c r="I1175" s="26" t="s">
        <v>4298</v>
      </c>
    </row>
    <row r="1176" spans="2:9">
      <c r="B1176" s="26" t="s">
        <v>4300</v>
      </c>
      <c r="C1176" s="27" t="s">
        <v>4301</v>
      </c>
      <c r="D1176" s="27">
        <v>0.3130370092756401</v>
      </c>
      <c r="E1176" s="27">
        <v>-1.3401946727436231</v>
      </c>
      <c r="F1176" s="27" t="s">
        <v>4300</v>
      </c>
      <c r="G1176" s="27" t="s">
        <v>4302</v>
      </c>
      <c r="H1176" s="27" t="s">
        <v>4303</v>
      </c>
      <c r="I1176" s="26" t="s">
        <v>4300</v>
      </c>
    </row>
    <row r="1177" spans="2:9">
      <c r="B1177" s="26" t="s">
        <v>4304</v>
      </c>
      <c r="C1177" s="27" t="s">
        <v>4305</v>
      </c>
      <c r="D1177" s="27">
        <v>0.91072852166745344</v>
      </c>
      <c r="E1177" s="27">
        <v>-0.16622131595060427</v>
      </c>
      <c r="F1177" s="27" t="s">
        <v>4304</v>
      </c>
      <c r="G1177" s="27" t="s">
        <v>4304</v>
      </c>
      <c r="H1177" s="27" t="s">
        <v>2885</v>
      </c>
      <c r="I1177" s="26" t="s">
        <v>4304</v>
      </c>
    </row>
    <row r="1178" spans="2:9">
      <c r="B1178" s="26" t="s">
        <v>4306</v>
      </c>
      <c r="C1178" s="27" t="s">
        <v>4307</v>
      </c>
      <c r="D1178" s="27">
        <v>-1.5034091809952841E-3</v>
      </c>
      <c r="E1178" s="27">
        <v>0.60613366646833822</v>
      </c>
      <c r="F1178" s="27" t="s">
        <v>4306</v>
      </c>
      <c r="G1178" s="27" t="s">
        <v>4306</v>
      </c>
      <c r="H1178" s="27" t="s">
        <v>2947</v>
      </c>
      <c r="I1178" s="26" t="s">
        <v>4306</v>
      </c>
    </row>
    <row r="1179" spans="2:9">
      <c r="B1179" s="26" t="s">
        <v>4308</v>
      </c>
      <c r="C1179" s="27" t="s">
        <v>4309</v>
      </c>
      <c r="D1179" s="27">
        <v>0.63310596225189486</v>
      </c>
      <c r="E1179" s="27">
        <v>0.40172243739429453</v>
      </c>
      <c r="F1179" s="27" t="s">
        <v>4308</v>
      </c>
      <c r="G1179" s="27" t="s">
        <v>4308</v>
      </c>
      <c r="H1179" s="27" t="s">
        <v>1302</v>
      </c>
      <c r="I1179" s="26" t="s">
        <v>4308</v>
      </c>
    </row>
    <row r="1180" spans="2:9">
      <c r="B1180" s="26" t="s">
        <v>4310</v>
      </c>
      <c r="C1180" s="27" t="s">
        <v>4311</v>
      </c>
      <c r="D1180" s="27">
        <v>0.81904287613388183</v>
      </c>
      <c r="E1180" s="27">
        <v>0.50494120163345368</v>
      </c>
      <c r="F1180" s="27" t="s">
        <v>4310</v>
      </c>
      <c r="G1180" s="27" t="s">
        <v>4312</v>
      </c>
      <c r="H1180" s="27" t="s">
        <v>4313</v>
      </c>
      <c r="I1180" s="26" t="s">
        <v>4310</v>
      </c>
    </row>
    <row r="1181" spans="2:9">
      <c r="B1181" s="26" t="s">
        <v>4314</v>
      </c>
      <c r="C1181" s="27" t="s">
        <v>4315</v>
      </c>
      <c r="D1181" s="27">
        <v>-0.22515620534670591</v>
      </c>
      <c r="E1181" s="27">
        <v>0.49130844672382362</v>
      </c>
      <c r="F1181" s="27" t="s">
        <v>4314</v>
      </c>
      <c r="G1181" s="27" t="s">
        <v>4314</v>
      </c>
      <c r="H1181" s="27" t="s">
        <v>4316</v>
      </c>
      <c r="I1181" s="26" t="s">
        <v>4314</v>
      </c>
    </row>
    <row r="1182" spans="2:9">
      <c r="B1182" s="26" t="s">
        <v>4317</v>
      </c>
      <c r="C1182" s="27" t="s">
        <v>4318</v>
      </c>
      <c r="D1182" s="27">
        <v>-0.61545193396447084</v>
      </c>
      <c r="E1182" s="27">
        <v>3.0353370534696746</v>
      </c>
      <c r="F1182" s="27" t="s">
        <v>4317</v>
      </c>
      <c r="G1182" s="27" t="s">
        <v>4317</v>
      </c>
      <c r="H1182" s="27" t="s">
        <v>1372</v>
      </c>
      <c r="I1182" s="26" t="s">
        <v>4317</v>
      </c>
    </row>
    <row r="1183" spans="2:9">
      <c r="B1183" s="26" t="s">
        <v>4319</v>
      </c>
      <c r="C1183" s="27" t="s">
        <v>4320</v>
      </c>
      <c r="D1183" s="27">
        <v>0.59072241929397618</v>
      </c>
      <c r="E1183" s="27">
        <v>2.2869922492648778</v>
      </c>
      <c r="F1183" s="27" t="s">
        <v>4319</v>
      </c>
      <c r="G1183" s="27" t="s">
        <v>4319</v>
      </c>
      <c r="H1183" s="27" t="s">
        <v>1368</v>
      </c>
      <c r="I1183" s="26" t="s">
        <v>4319</v>
      </c>
    </row>
    <row r="1184" spans="2:9">
      <c r="B1184" s="26" t="s">
        <v>4321</v>
      </c>
      <c r="C1184" s="27" t="s">
        <v>4322</v>
      </c>
      <c r="D1184" s="27">
        <v>1.2169447759172407</v>
      </c>
      <c r="E1184" s="27">
        <v>0.52170160621678774</v>
      </c>
      <c r="F1184" s="27" t="s">
        <v>4321</v>
      </c>
      <c r="G1184" s="27" t="s">
        <v>4323</v>
      </c>
      <c r="H1184" s="27" t="s">
        <v>1270</v>
      </c>
      <c r="I1184" s="26" t="s">
        <v>4321</v>
      </c>
    </row>
    <row r="1185" spans="2:9">
      <c r="B1185" s="26" t="s">
        <v>4324</v>
      </c>
      <c r="C1185" s="27" t="s">
        <v>4325</v>
      </c>
      <c r="D1185" s="27">
        <v>-0.27337614905774055</v>
      </c>
      <c r="E1185" s="27">
        <v>-2.5636267759182241</v>
      </c>
      <c r="F1185" s="27" t="s">
        <v>4324</v>
      </c>
      <c r="G1185" s="27" t="s">
        <v>4326</v>
      </c>
      <c r="H1185" s="27" t="s">
        <v>1629</v>
      </c>
      <c r="I1185" s="26" t="s">
        <v>4324</v>
      </c>
    </row>
    <row r="1186" spans="2:9">
      <c r="B1186" s="26" t="s">
        <v>4327</v>
      </c>
      <c r="C1186" s="27" t="s">
        <v>4328</v>
      </c>
      <c r="D1186" s="27">
        <v>-8.7890765815885549E-2</v>
      </c>
      <c r="E1186" s="27">
        <v>0.32787058352078668</v>
      </c>
      <c r="F1186" s="27" t="s">
        <v>4327</v>
      </c>
      <c r="G1186" s="27" t="s">
        <v>4327</v>
      </c>
      <c r="H1186" s="27" t="s">
        <v>1735</v>
      </c>
      <c r="I1186" s="26" t="s">
        <v>4327</v>
      </c>
    </row>
    <row r="1187" spans="2:9">
      <c r="B1187" s="26" t="s">
        <v>4329</v>
      </c>
      <c r="C1187" s="27" t="s">
        <v>4330</v>
      </c>
      <c r="D1187" s="27">
        <v>0.24690998703966799</v>
      </c>
      <c r="E1187" s="27">
        <v>-0.28014803507759539</v>
      </c>
      <c r="F1187" s="27" t="s">
        <v>4329</v>
      </c>
      <c r="G1187" s="27" t="s">
        <v>4329</v>
      </c>
      <c r="H1187" s="27" t="s">
        <v>2167</v>
      </c>
      <c r="I1187" s="26" t="s">
        <v>4329</v>
      </c>
    </row>
    <row r="1188" spans="2:9">
      <c r="B1188" s="26" t="s">
        <v>4331</v>
      </c>
      <c r="C1188" s="27" t="s">
        <v>4332</v>
      </c>
      <c r="D1188" s="27">
        <v>0.99177810101849428</v>
      </c>
      <c r="E1188" s="27">
        <v>0.62408963064403566</v>
      </c>
      <c r="F1188" s="27" t="s">
        <v>4331</v>
      </c>
      <c r="G1188" s="27" t="s">
        <v>4333</v>
      </c>
      <c r="H1188" s="27" t="s">
        <v>1160</v>
      </c>
      <c r="I1188" s="26" t="s">
        <v>4331</v>
      </c>
    </row>
    <row r="1189" spans="2:9">
      <c r="B1189" s="26" t="s">
        <v>4334</v>
      </c>
      <c r="C1189" s="27" t="s">
        <v>4335</v>
      </c>
      <c r="D1189" s="27">
        <v>0.29085387607993102</v>
      </c>
      <c r="E1189" s="27">
        <v>1.2965945978000426</v>
      </c>
      <c r="F1189" s="27" t="s">
        <v>4334</v>
      </c>
      <c r="G1189" s="27" t="s">
        <v>4334</v>
      </c>
      <c r="H1189" s="27" t="s">
        <v>1305</v>
      </c>
      <c r="I1189" s="26" t="s">
        <v>4334</v>
      </c>
    </row>
    <row r="1190" spans="2:9">
      <c r="B1190" s="26" t="s">
        <v>4336</v>
      </c>
      <c r="C1190" s="27" t="s">
        <v>4337</v>
      </c>
      <c r="D1190" s="27">
        <v>0.20384399240670104</v>
      </c>
      <c r="E1190" s="27">
        <v>2.1358641158388636</v>
      </c>
      <c r="F1190" s="27" t="s">
        <v>4336</v>
      </c>
      <c r="G1190" s="27" t="s">
        <v>4336</v>
      </c>
      <c r="H1190" s="27" t="s">
        <v>1653</v>
      </c>
      <c r="I1190" s="26" t="s">
        <v>4336</v>
      </c>
    </row>
    <row r="1191" spans="2:9">
      <c r="B1191" s="26" t="s">
        <v>4338</v>
      </c>
      <c r="C1191" s="27" t="s">
        <v>4339</v>
      </c>
      <c r="D1191" s="27">
        <v>0.98934863231407033</v>
      </c>
      <c r="E1191" s="27">
        <v>0.28427223963120585</v>
      </c>
      <c r="F1191" s="27" t="s">
        <v>4338</v>
      </c>
      <c r="G1191" s="27" t="s">
        <v>4340</v>
      </c>
      <c r="H1191" s="27" t="s">
        <v>1296</v>
      </c>
      <c r="I1191" s="26" t="s">
        <v>4338</v>
      </c>
    </row>
    <row r="1192" spans="2:9">
      <c r="B1192" s="26" t="s">
        <v>4341</v>
      </c>
      <c r="C1192" s="27" t="s">
        <v>4342</v>
      </c>
      <c r="D1192" s="27">
        <v>0.81406523126809371</v>
      </c>
      <c r="E1192" s="27">
        <v>0.25024007216320743</v>
      </c>
      <c r="F1192" s="27" t="s">
        <v>4341</v>
      </c>
      <c r="G1192" s="27" t="s">
        <v>4343</v>
      </c>
      <c r="H1192" s="27" t="s">
        <v>3522</v>
      </c>
      <c r="I1192" s="26" t="s">
        <v>4341</v>
      </c>
    </row>
    <row r="1193" spans="2:9">
      <c r="B1193" s="26" t="s">
        <v>4344</v>
      </c>
      <c r="C1193" s="27" t="s">
        <v>4345</v>
      </c>
      <c r="D1193" s="27">
        <v>0.87620762893243598</v>
      </c>
      <c r="E1193" s="27">
        <v>0.22540927222929175</v>
      </c>
      <c r="F1193" s="27" t="s">
        <v>4344</v>
      </c>
      <c r="G1193" s="27" t="s">
        <v>4344</v>
      </c>
      <c r="H1193" s="27" t="s">
        <v>2051</v>
      </c>
      <c r="I1193" s="26" t="s">
        <v>4344</v>
      </c>
    </row>
    <row r="1194" spans="2:9">
      <c r="B1194" s="26" t="s">
        <v>4346</v>
      </c>
      <c r="C1194" s="27" t="s">
        <v>4347</v>
      </c>
      <c r="D1194" s="27">
        <v>0.64696385414186308</v>
      </c>
      <c r="E1194" s="27">
        <v>0.3844174829464424</v>
      </c>
      <c r="F1194" s="27" t="s">
        <v>4346</v>
      </c>
      <c r="G1194" s="27" t="s">
        <v>4346</v>
      </c>
      <c r="H1194" s="27" t="s">
        <v>1302</v>
      </c>
      <c r="I1194" s="26" t="s">
        <v>4346</v>
      </c>
    </row>
    <row r="1195" spans="2:9">
      <c r="B1195" s="26" t="s">
        <v>4348</v>
      </c>
      <c r="C1195" s="27" t="s">
        <v>4349</v>
      </c>
      <c r="D1195" s="27">
        <v>-0.51816033433707298</v>
      </c>
      <c r="E1195" s="27">
        <v>0.29834657993959324</v>
      </c>
      <c r="F1195" s="27" t="s">
        <v>4348</v>
      </c>
      <c r="G1195" s="27" t="s">
        <v>4348</v>
      </c>
      <c r="H1195" s="27" t="s">
        <v>1320</v>
      </c>
      <c r="I1195" s="26" t="s">
        <v>4348</v>
      </c>
    </row>
    <row r="1196" spans="2:9">
      <c r="B1196" s="26" t="s">
        <v>4350</v>
      </c>
      <c r="C1196" s="27" t="s">
        <v>4351</v>
      </c>
      <c r="D1196" s="27">
        <v>-4.2974194637418098E-2</v>
      </c>
      <c r="E1196" s="27">
        <v>0.50453803233392913</v>
      </c>
      <c r="F1196" s="27" t="s">
        <v>4350</v>
      </c>
      <c r="G1196" s="27" t="s">
        <v>4350</v>
      </c>
      <c r="H1196" s="27" t="s">
        <v>3600</v>
      </c>
      <c r="I1196" s="26" t="s">
        <v>4350</v>
      </c>
    </row>
    <row r="1197" spans="2:9">
      <c r="B1197" s="26" t="s">
        <v>4352</v>
      </c>
      <c r="C1197" s="27" t="s">
        <v>4353</v>
      </c>
      <c r="D1197" s="27">
        <v>0.43811157843258131</v>
      </c>
      <c r="E1197" s="27">
        <v>1.7964528552492247</v>
      </c>
      <c r="F1197" s="27" t="s">
        <v>4352</v>
      </c>
      <c r="G1197" s="27" t="s">
        <v>4354</v>
      </c>
      <c r="H1197" s="27" t="s">
        <v>2223</v>
      </c>
      <c r="I1197" s="26" t="s">
        <v>4352</v>
      </c>
    </row>
    <row r="1198" spans="2:9">
      <c r="B1198" s="26" t="s">
        <v>4355</v>
      </c>
      <c r="C1198" s="27" t="s">
        <v>4356</v>
      </c>
      <c r="D1198" s="27">
        <v>0.55636208188290015</v>
      </c>
      <c r="E1198" s="27">
        <v>2.2942179379372076</v>
      </c>
      <c r="F1198" s="27" t="s">
        <v>4355</v>
      </c>
      <c r="G1198" s="27" t="s">
        <v>4355</v>
      </c>
      <c r="H1198" s="27" t="s">
        <v>1368</v>
      </c>
      <c r="I1198" s="26" t="s">
        <v>4355</v>
      </c>
    </row>
    <row r="1199" spans="2:9">
      <c r="B1199" s="26" t="s">
        <v>4357</v>
      </c>
      <c r="C1199" s="27" t="s">
        <v>4358</v>
      </c>
      <c r="D1199" s="27">
        <v>0.57311899106684172</v>
      </c>
      <c r="E1199" s="27">
        <v>2.2838505181288187</v>
      </c>
      <c r="F1199" s="27" t="s">
        <v>4357</v>
      </c>
      <c r="G1199" s="27" t="s">
        <v>4357</v>
      </c>
      <c r="H1199" s="27" t="s">
        <v>1368</v>
      </c>
      <c r="I1199" s="26" t="s">
        <v>4357</v>
      </c>
    </row>
    <row r="1200" spans="2:9">
      <c r="B1200" s="26" t="s">
        <v>4359</v>
      </c>
      <c r="C1200" s="27" t="s">
        <v>4360</v>
      </c>
      <c r="D1200" s="27">
        <v>-6.0795635611135809E-2</v>
      </c>
      <c r="E1200" s="27">
        <v>-0.22020237395995126</v>
      </c>
      <c r="F1200" s="27" t="s">
        <v>4359</v>
      </c>
      <c r="G1200" s="27" t="s">
        <v>4359</v>
      </c>
      <c r="H1200" s="27" t="s">
        <v>2201</v>
      </c>
      <c r="I1200" s="26" t="s">
        <v>4359</v>
      </c>
    </row>
    <row r="1201" spans="2:9">
      <c r="B1201" s="26" t="s">
        <v>4361</v>
      </c>
      <c r="C1201" s="27" t="s">
        <v>4362</v>
      </c>
      <c r="D1201" s="27">
        <v>-0.15083170695936235</v>
      </c>
      <c r="E1201" s="27">
        <v>0.44074623618930742</v>
      </c>
      <c r="F1201" s="27" t="s">
        <v>4361</v>
      </c>
      <c r="G1201" s="27" t="s">
        <v>4361</v>
      </c>
      <c r="H1201" s="27" t="s">
        <v>1735</v>
      </c>
      <c r="I1201" s="26" t="s">
        <v>4361</v>
      </c>
    </row>
    <row r="1202" spans="2:9">
      <c r="B1202" s="26" t="s">
        <v>4363</v>
      </c>
      <c r="C1202" s="27" t="s">
        <v>4364</v>
      </c>
      <c r="D1202" s="27">
        <v>0.63520559845499847</v>
      </c>
      <c r="E1202" s="27">
        <v>2.380751232288012</v>
      </c>
      <c r="F1202" s="27" t="s">
        <v>4363</v>
      </c>
      <c r="G1202" s="27" t="s">
        <v>4365</v>
      </c>
      <c r="H1202" s="27" t="s">
        <v>1368</v>
      </c>
      <c r="I1202" s="26" t="s">
        <v>4363</v>
      </c>
    </row>
    <row r="1203" spans="2:9">
      <c r="B1203" s="26" t="s">
        <v>4366</v>
      </c>
      <c r="C1203" s="27" t="s">
        <v>4367</v>
      </c>
      <c r="D1203" s="27">
        <v>-6.5860525115233309E-3</v>
      </c>
      <c r="E1203" s="27">
        <v>0.74105286940117809</v>
      </c>
      <c r="F1203" s="27" t="s">
        <v>4366</v>
      </c>
      <c r="G1203" s="27" t="s">
        <v>4368</v>
      </c>
      <c r="H1203" s="27" t="s">
        <v>1684</v>
      </c>
      <c r="I1203" s="26" t="s">
        <v>4366</v>
      </c>
    </row>
    <row r="1204" spans="2:9">
      <c r="B1204" s="26" t="s">
        <v>4369</v>
      </c>
      <c r="C1204" s="27" t="s">
        <v>4370</v>
      </c>
      <c r="D1204" s="27">
        <v>-5.0949300998927104E-2</v>
      </c>
      <c r="E1204" s="27">
        <v>0.45230904914181946</v>
      </c>
      <c r="F1204" s="27" t="s">
        <v>4369</v>
      </c>
      <c r="G1204" s="27" t="s">
        <v>4369</v>
      </c>
      <c r="H1204" s="27" t="s">
        <v>1735</v>
      </c>
      <c r="I1204" s="26" t="s">
        <v>4369</v>
      </c>
    </row>
    <row r="1205" spans="2:9">
      <c r="B1205" s="26" t="s">
        <v>4371</v>
      </c>
      <c r="C1205" s="27" t="s">
        <v>4372</v>
      </c>
      <c r="D1205" s="27">
        <v>0.91888783864058043</v>
      </c>
      <c r="E1205" s="27">
        <v>9.6113885643932442E-3</v>
      </c>
      <c r="F1205" s="27" t="s">
        <v>4371</v>
      </c>
      <c r="G1205" s="27" t="s">
        <v>4371</v>
      </c>
      <c r="H1205" s="27" t="s">
        <v>1194</v>
      </c>
      <c r="I1205" s="26" t="s">
        <v>4371</v>
      </c>
    </row>
    <row r="1206" spans="2:9">
      <c r="B1206" s="26" t="s">
        <v>4373</v>
      </c>
      <c r="C1206" s="27" t="s">
        <v>4374</v>
      </c>
      <c r="D1206" s="27">
        <v>-6.3608874428436185E-2</v>
      </c>
      <c r="E1206" s="27">
        <v>2.3334353818327758</v>
      </c>
      <c r="F1206" s="27" t="s">
        <v>4373</v>
      </c>
      <c r="G1206" s="27" t="s">
        <v>4373</v>
      </c>
      <c r="H1206" s="27" t="s">
        <v>1427</v>
      </c>
      <c r="I1206" s="26" t="s">
        <v>4373</v>
      </c>
    </row>
    <row r="1207" spans="2:9">
      <c r="B1207" s="26" t="s">
        <v>4375</v>
      </c>
      <c r="C1207" s="27" t="s">
        <v>4376</v>
      </c>
      <c r="D1207" s="27">
        <v>0.42634728983406178</v>
      </c>
      <c r="E1207" s="27">
        <v>2.0657542696081119</v>
      </c>
      <c r="F1207" s="27" t="s">
        <v>4375</v>
      </c>
      <c r="G1207" s="27" t="s">
        <v>4377</v>
      </c>
      <c r="H1207" s="27" t="s">
        <v>2666</v>
      </c>
      <c r="I1207" s="26" t="s">
        <v>4375</v>
      </c>
    </row>
    <row r="1208" spans="2:9">
      <c r="B1208" s="26" t="s">
        <v>4378</v>
      </c>
      <c r="C1208" s="27" t="s">
        <v>4379</v>
      </c>
      <c r="D1208" s="27">
        <v>-0.36746686208225104</v>
      </c>
      <c r="E1208" s="27">
        <v>2.876948477114404</v>
      </c>
      <c r="F1208" s="27" t="s">
        <v>4378</v>
      </c>
      <c r="G1208" s="27" t="s">
        <v>4378</v>
      </c>
      <c r="H1208" s="27" t="s">
        <v>3360</v>
      </c>
      <c r="I1208" s="26" t="s">
        <v>4378</v>
      </c>
    </row>
    <row r="1209" spans="2:9">
      <c r="B1209" s="26" t="s">
        <v>4380</v>
      </c>
      <c r="C1209" s="27" t="s">
        <v>4381</v>
      </c>
      <c r="D1209" s="27">
        <v>0.46148949805139639</v>
      </c>
      <c r="E1209" s="27">
        <v>1.4026320850263709</v>
      </c>
      <c r="F1209" s="27" t="s">
        <v>4380</v>
      </c>
      <c r="G1209" s="27" t="s">
        <v>4380</v>
      </c>
      <c r="H1209" s="27" t="s">
        <v>1305</v>
      </c>
      <c r="I1209" s="26" t="s">
        <v>4380</v>
      </c>
    </row>
    <row r="1210" spans="2:9">
      <c r="B1210" s="26" t="s">
        <v>4382</v>
      </c>
      <c r="C1210" s="27" t="s">
        <v>4383</v>
      </c>
      <c r="D1210" s="27">
        <v>-0.27537979494804554</v>
      </c>
      <c r="E1210" s="27">
        <v>2.2463782436997932</v>
      </c>
      <c r="F1210" s="27" t="s">
        <v>4382</v>
      </c>
      <c r="G1210" s="27" t="s">
        <v>4382</v>
      </c>
      <c r="H1210" s="27" t="s">
        <v>1174</v>
      </c>
      <c r="I1210" s="26" t="s">
        <v>4382</v>
      </c>
    </row>
    <row r="1211" spans="2:9">
      <c r="B1211" s="26" t="s">
        <v>4384</v>
      </c>
      <c r="C1211" s="27" t="s">
        <v>4385</v>
      </c>
      <c r="D1211" s="27">
        <v>0.34450705124489051</v>
      </c>
      <c r="E1211" s="27">
        <v>-2.7235165761799847</v>
      </c>
      <c r="F1211" s="27" t="s">
        <v>4384</v>
      </c>
      <c r="G1211" s="27" t="s">
        <v>4386</v>
      </c>
      <c r="H1211" s="27" t="s">
        <v>2075</v>
      </c>
      <c r="I1211" s="26" t="s">
        <v>4384</v>
      </c>
    </row>
    <row r="1212" spans="2:9">
      <c r="B1212" s="26" t="s">
        <v>4387</v>
      </c>
      <c r="C1212" s="27" t="s">
        <v>4388</v>
      </c>
      <c r="D1212" s="27">
        <v>-0.35860059960213164</v>
      </c>
      <c r="E1212" s="27">
        <v>2.8668079586317052</v>
      </c>
      <c r="F1212" s="27" t="s">
        <v>4387</v>
      </c>
      <c r="G1212" s="27" t="s">
        <v>4387</v>
      </c>
      <c r="H1212" s="27" t="s">
        <v>3360</v>
      </c>
      <c r="I1212" s="26" t="s">
        <v>4387</v>
      </c>
    </row>
    <row r="1213" spans="2:9">
      <c r="B1213" s="26" t="s">
        <v>4389</v>
      </c>
      <c r="C1213" s="27" t="s">
        <v>4390</v>
      </c>
      <c r="D1213" s="27">
        <v>-0.17752791616134644</v>
      </c>
      <c r="E1213" s="27">
        <v>2.1584660976887204</v>
      </c>
      <c r="F1213" s="27" t="s">
        <v>4389</v>
      </c>
      <c r="G1213" s="27" t="s">
        <v>4391</v>
      </c>
      <c r="H1213" s="27" t="s">
        <v>1427</v>
      </c>
      <c r="I1213" s="26" t="s">
        <v>4389</v>
      </c>
    </row>
    <row r="1214" spans="2:9">
      <c r="B1214" s="26" t="s">
        <v>4392</v>
      </c>
      <c r="C1214" s="27" t="s">
        <v>4393</v>
      </c>
      <c r="D1214" s="27">
        <v>1.0290077614772597</v>
      </c>
      <c r="E1214" s="27">
        <v>-5.07018142710959E-2</v>
      </c>
      <c r="F1214" s="27" t="s">
        <v>4392</v>
      </c>
      <c r="G1214" s="27" t="s">
        <v>4392</v>
      </c>
      <c r="H1214" s="27" t="s">
        <v>1194</v>
      </c>
      <c r="I1214" s="26" t="s">
        <v>4392</v>
      </c>
    </row>
    <row r="1215" spans="2:9">
      <c r="B1215" s="26" t="s">
        <v>4394</v>
      </c>
      <c r="C1215" s="27" t="s">
        <v>4395</v>
      </c>
      <c r="D1215" s="27">
        <v>0.55507404402122207</v>
      </c>
      <c r="E1215" s="27">
        <v>2.2814768426492318</v>
      </c>
      <c r="F1215" s="27" t="s">
        <v>4394</v>
      </c>
      <c r="G1215" s="27" t="s">
        <v>4394</v>
      </c>
      <c r="H1215" s="27" t="s">
        <v>1368</v>
      </c>
      <c r="I1215" s="26" t="s">
        <v>4394</v>
      </c>
    </row>
    <row r="1216" spans="2:9">
      <c r="B1216" s="26" t="s">
        <v>4396</v>
      </c>
      <c r="C1216" s="27" t="s">
        <v>4397</v>
      </c>
      <c r="D1216" s="27">
        <v>1.1121447264907141</v>
      </c>
      <c r="E1216" s="27">
        <v>0.40392330700801909</v>
      </c>
      <c r="F1216" s="27" t="s">
        <v>4396</v>
      </c>
      <c r="G1216" s="27" t="s">
        <v>4396</v>
      </c>
      <c r="H1216" s="27" t="s">
        <v>3031</v>
      </c>
      <c r="I1216" s="26" t="s">
        <v>4396</v>
      </c>
    </row>
    <row r="1217" spans="2:9">
      <c r="B1217" s="26" t="s">
        <v>4398</v>
      </c>
      <c r="C1217" s="27" t="s">
        <v>4399</v>
      </c>
      <c r="D1217" s="27">
        <v>0.30340455534990335</v>
      </c>
      <c r="E1217" s="27">
        <v>1.8263648497497587</v>
      </c>
      <c r="F1217" s="27" t="s">
        <v>4398</v>
      </c>
      <c r="G1217" s="27" t="s">
        <v>4398</v>
      </c>
      <c r="H1217" s="27" t="s">
        <v>1913</v>
      </c>
      <c r="I1217" s="26" t="s">
        <v>4398</v>
      </c>
    </row>
    <row r="1218" spans="2:9">
      <c r="B1218" s="26" t="s">
        <v>4400</v>
      </c>
      <c r="C1218" s="27" t="s">
        <v>4401</v>
      </c>
      <c r="D1218" s="27">
        <v>0.62810734204402019</v>
      </c>
      <c r="E1218" s="27">
        <v>2.2588050859742315</v>
      </c>
      <c r="F1218" s="27" t="s">
        <v>4400</v>
      </c>
      <c r="G1218" s="27" t="s">
        <v>4400</v>
      </c>
      <c r="H1218" s="27" t="s">
        <v>2429</v>
      </c>
      <c r="I1218" s="26" t="s">
        <v>4400</v>
      </c>
    </row>
    <row r="1219" spans="2:9">
      <c r="B1219" s="26" t="s">
        <v>4402</v>
      </c>
      <c r="C1219" s="27" t="s">
        <v>4403</v>
      </c>
      <c r="D1219" s="27">
        <v>1.1004056455636892</v>
      </c>
      <c r="E1219" s="27">
        <v>0.31012580801953316</v>
      </c>
      <c r="F1219" s="27" t="s">
        <v>4402</v>
      </c>
      <c r="G1219" s="27" t="s">
        <v>4404</v>
      </c>
      <c r="H1219" s="27" t="s">
        <v>1296</v>
      </c>
      <c r="I1219" s="26" t="s">
        <v>4402</v>
      </c>
    </row>
    <row r="1220" spans="2:9">
      <c r="B1220" s="26" t="s">
        <v>4405</v>
      </c>
      <c r="C1220" s="27" t="s">
        <v>4406</v>
      </c>
      <c r="D1220" s="27">
        <v>0.87402077420331759</v>
      </c>
      <c r="E1220" s="27">
        <v>0.34530989444500787</v>
      </c>
      <c r="F1220" s="27" t="s">
        <v>4405</v>
      </c>
      <c r="G1220" s="27" t="s">
        <v>4407</v>
      </c>
      <c r="H1220" s="27" t="s">
        <v>3350</v>
      </c>
      <c r="I1220" s="26" t="s">
        <v>4405</v>
      </c>
    </row>
    <row r="1221" spans="2:9">
      <c r="B1221" s="26" t="s">
        <v>4408</v>
      </c>
      <c r="C1221" s="27" t="s">
        <v>4409</v>
      </c>
      <c r="D1221" s="27">
        <v>1.1837171807865829</v>
      </c>
      <c r="E1221" s="27">
        <v>0.35494411271496612</v>
      </c>
      <c r="F1221" s="27" t="s">
        <v>4408</v>
      </c>
      <c r="G1221" s="27" t="s">
        <v>4408</v>
      </c>
      <c r="H1221" s="27" t="s">
        <v>1296</v>
      </c>
      <c r="I1221" s="26" t="s">
        <v>4408</v>
      </c>
    </row>
    <row r="1222" spans="2:9">
      <c r="B1222" s="26" t="s">
        <v>4410</v>
      </c>
      <c r="C1222" s="27" t="s">
        <v>4411</v>
      </c>
      <c r="D1222" s="27">
        <v>0.96822663565545863</v>
      </c>
      <c r="E1222" s="27">
        <v>1.1417176656574379</v>
      </c>
      <c r="F1222" s="27" t="s">
        <v>4410</v>
      </c>
      <c r="G1222" s="27" t="s">
        <v>4410</v>
      </c>
      <c r="H1222" s="27" t="s">
        <v>1160</v>
      </c>
      <c r="I1222" s="26" t="s">
        <v>4410</v>
      </c>
    </row>
    <row r="1223" spans="2:9">
      <c r="B1223" s="26" t="s">
        <v>4412</v>
      </c>
      <c r="C1223" s="27" t="s">
        <v>4413</v>
      </c>
      <c r="D1223" s="27">
        <v>0.98257674629421554</v>
      </c>
      <c r="E1223" s="27">
        <v>0.15925483607884955</v>
      </c>
      <c r="F1223" s="27" t="s">
        <v>4412</v>
      </c>
      <c r="G1223" s="27" t="s">
        <v>4412</v>
      </c>
      <c r="H1223" s="27" t="s">
        <v>1152</v>
      </c>
      <c r="I1223" s="26" t="s">
        <v>4412</v>
      </c>
    </row>
    <row r="1224" spans="2:9">
      <c r="B1224" s="26" t="s">
        <v>4414</v>
      </c>
      <c r="C1224" s="27" t="s">
        <v>4415</v>
      </c>
      <c r="D1224" s="27">
        <v>0.78600376622938184</v>
      </c>
      <c r="E1224" s="27">
        <v>0.68365422447988144</v>
      </c>
      <c r="F1224" s="27" t="s">
        <v>4414</v>
      </c>
      <c r="G1224" s="27" t="s">
        <v>4416</v>
      </c>
      <c r="H1224" s="27" t="s">
        <v>1160</v>
      </c>
      <c r="I1224" s="26" t="s">
        <v>4414</v>
      </c>
    </row>
    <row r="1225" spans="2:9">
      <c r="B1225" s="26" t="s">
        <v>4417</v>
      </c>
      <c r="C1225" s="27" t="s">
        <v>4418</v>
      </c>
      <c r="D1225" s="27">
        <v>1.0158549414855764</v>
      </c>
      <c r="E1225" s="27">
        <v>0.14111632885518438</v>
      </c>
      <c r="F1225" s="27" t="s">
        <v>4417</v>
      </c>
      <c r="G1225" s="27" t="s">
        <v>4419</v>
      </c>
      <c r="H1225" s="27" t="s">
        <v>1270</v>
      </c>
      <c r="I1225" s="26" t="s">
        <v>4417</v>
      </c>
    </row>
    <row r="1226" spans="2:9">
      <c r="B1226" s="26" t="s">
        <v>4420</v>
      </c>
      <c r="C1226" s="27" t="s">
        <v>4421</v>
      </c>
      <c r="D1226" s="27">
        <v>0.27208811119652332</v>
      </c>
      <c r="E1226" s="27">
        <v>0.56816051801225054</v>
      </c>
      <c r="F1226" s="27" t="s">
        <v>4420</v>
      </c>
      <c r="G1226" s="27" t="s">
        <v>4420</v>
      </c>
      <c r="H1226" s="27" t="s">
        <v>2846</v>
      </c>
      <c r="I1226" s="26" t="s">
        <v>4420</v>
      </c>
    </row>
    <row r="1227" spans="2:9">
      <c r="B1227" s="26" t="s">
        <v>4422</v>
      </c>
      <c r="C1227" s="27" t="s">
        <v>4423</v>
      </c>
      <c r="D1227" s="27">
        <v>0.69923651166758283</v>
      </c>
      <c r="E1227" s="27">
        <v>0.92515013235661414</v>
      </c>
      <c r="F1227" s="27" t="s">
        <v>4422</v>
      </c>
      <c r="G1227" s="27" t="s">
        <v>4424</v>
      </c>
      <c r="H1227" s="27" t="s">
        <v>1160</v>
      </c>
      <c r="I1227" s="26" t="s">
        <v>4422</v>
      </c>
    </row>
    <row r="1228" spans="2:9">
      <c r="B1228" s="26" t="s">
        <v>4425</v>
      </c>
      <c r="C1228" s="27" t="s">
        <v>4426</v>
      </c>
      <c r="D1228" s="27">
        <v>9.3496938963491982E-2</v>
      </c>
      <c r="E1228" s="27">
        <v>2.8441535202920587</v>
      </c>
      <c r="F1228" s="27" t="s">
        <v>4425</v>
      </c>
      <c r="G1228" s="27" t="s">
        <v>4425</v>
      </c>
      <c r="H1228" s="27" t="s">
        <v>4427</v>
      </c>
      <c r="I1228" s="26" t="s">
        <v>4425</v>
      </c>
    </row>
    <row r="1229" spans="2:9">
      <c r="B1229" s="26" t="s">
        <v>4428</v>
      </c>
      <c r="C1229" s="27" t="s">
        <v>4429</v>
      </c>
      <c r="D1229" s="27">
        <v>0.84933134010649025</v>
      </c>
      <c r="E1229" s="27">
        <v>0.37072713717823885</v>
      </c>
      <c r="F1229" s="27" t="s">
        <v>4428</v>
      </c>
      <c r="G1229" s="27" t="s">
        <v>4428</v>
      </c>
      <c r="H1229" s="27" t="s">
        <v>2102</v>
      </c>
      <c r="I1229" s="26" t="s">
        <v>4428</v>
      </c>
    </row>
    <row r="1230" spans="2:9">
      <c r="B1230" s="26" t="s">
        <v>4430</v>
      </c>
      <c r="C1230" s="27" t="s">
        <v>4431</v>
      </c>
      <c r="D1230" s="27">
        <v>0.89740070624684143</v>
      </c>
      <c r="E1230" s="27">
        <v>0.16379857434102543</v>
      </c>
      <c r="F1230" s="27" t="s">
        <v>4430</v>
      </c>
      <c r="G1230" s="27" t="s">
        <v>4432</v>
      </c>
      <c r="H1230" s="27" t="s">
        <v>1149</v>
      </c>
      <c r="I1230" s="26" t="s">
        <v>4430</v>
      </c>
    </row>
    <row r="1231" spans="2:9">
      <c r="B1231" s="26" t="s">
        <v>4433</v>
      </c>
      <c r="C1231" s="27" t="s">
        <v>4434</v>
      </c>
      <c r="D1231" s="27">
        <v>0.59944906555394839</v>
      </c>
      <c r="E1231" s="27">
        <v>0.82306411622230413</v>
      </c>
      <c r="F1231" s="27" t="s">
        <v>4433</v>
      </c>
      <c r="G1231" s="27" t="s">
        <v>4435</v>
      </c>
      <c r="H1231" s="27" t="s">
        <v>1163</v>
      </c>
      <c r="I1231" s="26" t="s">
        <v>4433</v>
      </c>
    </row>
    <row r="1232" spans="2:9">
      <c r="B1232" s="26" t="s">
        <v>4436</v>
      </c>
      <c r="C1232" s="27" t="s">
        <v>4437</v>
      </c>
      <c r="D1232" s="27">
        <v>0.61822002360077111</v>
      </c>
      <c r="E1232" s="27">
        <v>0.46966809904833079</v>
      </c>
      <c r="F1232" s="27" t="s">
        <v>4436</v>
      </c>
      <c r="G1232" s="27" t="s">
        <v>4436</v>
      </c>
      <c r="H1232" s="27" t="s">
        <v>1302</v>
      </c>
      <c r="I1232" s="26" t="s">
        <v>4436</v>
      </c>
    </row>
    <row r="1233" spans="2:9">
      <c r="B1233" s="26" t="s">
        <v>4438</v>
      </c>
      <c r="C1233" s="27" t="s">
        <v>4439</v>
      </c>
      <c r="D1233" s="27">
        <v>1.0357813785518231</v>
      </c>
      <c r="E1233" s="27">
        <v>0.25300118572965413</v>
      </c>
      <c r="F1233" s="27" t="s">
        <v>4438</v>
      </c>
      <c r="G1233" s="27" t="s">
        <v>4438</v>
      </c>
      <c r="H1233" s="27" t="s">
        <v>1296</v>
      </c>
      <c r="I1233" s="26" t="s">
        <v>4438</v>
      </c>
    </row>
    <row r="1234" spans="2:9">
      <c r="B1234" s="26" t="s">
        <v>4440</v>
      </c>
      <c r="C1234" s="27" t="s">
        <v>4441</v>
      </c>
      <c r="D1234" s="27">
        <v>0.26856253532169311</v>
      </c>
      <c r="E1234" s="27">
        <v>0.63405717681393015</v>
      </c>
      <c r="F1234" s="27" t="s">
        <v>4440</v>
      </c>
      <c r="G1234" s="27" t="s">
        <v>4440</v>
      </c>
      <c r="H1234" s="27" t="s">
        <v>2846</v>
      </c>
      <c r="I1234" s="26" t="s">
        <v>4440</v>
      </c>
    </row>
    <row r="1235" spans="2:9">
      <c r="B1235" s="26" t="s">
        <v>4442</v>
      </c>
      <c r="C1235" s="27" t="s">
        <v>4443</v>
      </c>
      <c r="D1235" s="27">
        <v>0.7059211140912669</v>
      </c>
      <c r="E1235" s="27">
        <v>0.37144445961751937</v>
      </c>
      <c r="F1235" s="27" t="s">
        <v>4442</v>
      </c>
      <c r="G1235" s="27" t="s">
        <v>4444</v>
      </c>
      <c r="H1235" s="27" t="s">
        <v>1302</v>
      </c>
      <c r="I1235" s="26" t="s">
        <v>4442</v>
      </c>
    </row>
    <row r="1236" spans="2:9">
      <c r="B1236" s="26" t="s">
        <v>4445</v>
      </c>
      <c r="C1236" s="27" t="s">
        <v>4446</v>
      </c>
      <c r="D1236" s="27">
        <v>1.1015087268872024</v>
      </c>
      <c r="E1236" s="27">
        <v>0.13656363832693724</v>
      </c>
      <c r="F1236" s="27" t="s">
        <v>4445</v>
      </c>
      <c r="G1236" s="27" t="s">
        <v>4447</v>
      </c>
      <c r="H1236" s="27" t="s">
        <v>1270</v>
      </c>
      <c r="I1236" s="26" t="s">
        <v>4445</v>
      </c>
    </row>
    <row r="1237" spans="2:9">
      <c r="B1237" s="26" t="s">
        <v>4448</v>
      </c>
      <c r="C1237" s="27" t="s">
        <v>4449</v>
      </c>
      <c r="D1237" s="27">
        <v>-0.36149608820789414</v>
      </c>
      <c r="E1237" s="27">
        <v>2.0380733732463656</v>
      </c>
      <c r="F1237" s="27" t="s">
        <v>4448</v>
      </c>
      <c r="G1237" s="27" t="s">
        <v>4448</v>
      </c>
      <c r="H1237" s="27" t="s">
        <v>1174</v>
      </c>
      <c r="I1237" s="26" t="s">
        <v>4448</v>
      </c>
    </row>
    <row r="1238" spans="2:9">
      <c r="B1238" s="26" t="s">
        <v>4450</v>
      </c>
      <c r="C1238" s="27" t="s">
        <v>4451</v>
      </c>
      <c r="D1238" s="27">
        <v>0.45282044265019145</v>
      </c>
      <c r="E1238" s="27">
        <v>2.2920884743355803</v>
      </c>
      <c r="F1238" s="27" t="s">
        <v>4450</v>
      </c>
      <c r="G1238" s="27" t="s">
        <v>4450</v>
      </c>
      <c r="H1238" s="27" t="s">
        <v>1368</v>
      </c>
      <c r="I1238" s="26" t="s">
        <v>4450</v>
      </c>
    </row>
    <row r="1239" spans="2:9">
      <c r="B1239" s="26" t="s">
        <v>4452</v>
      </c>
      <c r="C1239" s="27" t="s">
        <v>4453</v>
      </c>
      <c r="D1239" s="27">
        <v>7.9189427908647553E-2</v>
      </c>
      <c r="E1239" s="27">
        <v>1.805141719548756</v>
      </c>
      <c r="F1239" s="27" t="s">
        <v>4452</v>
      </c>
      <c r="G1239" s="27" t="s">
        <v>4452</v>
      </c>
      <c r="H1239" s="27" t="s">
        <v>1489</v>
      </c>
      <c r="I1239" s="26" t="s">
        <v>4452</v>
      </c>
    </row>
    <row r="1240" spans="2:9">
      <c r="B1240" s="26" t="s">
        <v>4454</v>
      </c>
      <c r="C1240" s="27" t="s">
        <v>4455</v>
      </c>
      <c r="D1240" s="27">
        <v>-3.1706349662318965E-2</v>
      </c>
      <c r="E1240" s="27">
        <v>1.9192163606295369</v>
      </c>
      <c r="F1240" s="27" t="s">
        <v>4454</v>
      </c>
      <c r="G1240" s="27" t="s">
        <v>4456</v>
      </c>
      <c r="H1240" s="27" t="s">
        <v>1427</v>
      </c>
      <c r="I1240" s="26" t="s">
        <v>4454</v>
      </c>
    </row>
    <row r="1241" spans="2:9">
      <c r="B1241" s="26" t="s">
        <v>4457</v>
      </c>
      <c r="C1241" s="27" t="s">
        <v>4458</v>
      </c>
      <c r="D1241" s="27">
        <v>1.6964407924319611E-2</v>
      </c>
      <c r="E1241" s="27">
        <v>0.6101426560152885</v>
      </c>
      <c r="F1241" s="27" t="s">
        <v>4457</v>
      </c>
      <c r="G1241" s="27" t="s">
        <v>4457</v>
      </c>
      <c r="H1241" s="27" t="s">
        <v>2947</v>
      </c>
      <c r="I1241" s="26" t="s">
        <v>4457</v>
      </c>
    </row>
    <row r="1242" spans="2:9">
      <c r="B1242" s="26" t="s">
        <v>4459</v>
      </c>
      <c r="C1242" s="27" t="s">
        <v>4460</v>
      </c>
      <c r="D1242" s="27">
        <v>0.48339686091499756</v>
      </c>
      <c r="E1242" s="27">
        <v>1.4897973475047235</v>
      </c>
      <c r="F1242" s="27" t="s">
        <v>4459</v>
      </c>
      <c r="G1242" s="27" t="s">
        <v>4461</v>
      </c>
      <c r="H1242" s="27" t="s">
        <v>1870</v>
      </c>
      <c r="I1242" s="26" t="s">
        <v>4459</v>
      </c>
    </row>
    <row r="1243" spans="2:9">
      <c r="B1243" s="26" t="s">
        <v>4462</v>
      </c>
      <c r="C1243" s="27" t="s">
        <v>4463</v>
      </c>
      <c r="D1243" s="27">
        <v>0.96613745236443327</v>
      </c>
      <c r="E1243" s="27">
        <v>-2.2988430495117784</v>
      </c>
      <c r="F1243" s="27" t="s">
        <v>4462</v>
      </c>
      <c r="G1243" s="27" t="s">
        <v>4464</v>
      </c>
      <c r="H1243" s="27" t="s">
        <v>488</v>
      </c>
      <c r="I1243" s="26" t="s">
        <v>4462</v>
      </c>
    </row>
    <row r="1244" spans="2:9">
      <c r="B1244" s="26" t="s">
        <v>4465</v>
      </c>
      <c r="C1244" s="27" t="s">
        <v>4466</v>
      </c>
      <c r="D1244" s="27">
        <v>0.31396029393605607</v>
      </c>
      <c r="E1244" s="27">
        <v>-1.3408282387669515</v>
      </c>
      <c r="F1244" s="27" t="s">
        <v>4465</v>
      </c>
      <c r="G1244" s="27" t="s">
        <v>4302</v>
      </c>
      <c r="H1244" s="27" t="s">
        <v>4303</v>
      </c>
      <c r="I1244" s="26" t="s">
        <v>4465</v>
      </c>
    </row>
    <row r="1245" spans="2:9">
      <c r="B1245" s="26" t="s">
        <v>4467</v>
      </c>
      <c r="C1245" s="27" t="s">
        <v>4468</v>
      </c>
      <c r="D1245" s="27">
        <v>0.92862666920763848</v>
      </c>
      <c r="E1245" s="27">
        <v>-1.1091712840528296</v>
      </c>
      <c r="F1245" s="27" t="s">
        <v>4467</v>
      </c>
      <c r="G1245" s="27" t="s">
        <v>4469</v>
      </c>
      <c r="H1245" s="27" t="s">
        <v>1160</v>
      </c>
      <c r="I1245" s="26" t="s">
        <v>4467</v>
      </c>
    </row>
    <row r="1246" spans="2:9">
      <c r="B1246" s="26" t="s">
        <v>4470</v>
      </c>
      <c r="C1246" s="27" t="s">
        <v>4471</v>
      </c>
      <c r="D1246" s="27">
        <v>1.1816052940421609</v>
      </c>
      <c r="E1246" s="27">
        <v>0.43365846597466001</v>
      </c>
      <c r="F1246" s="27" t="s">
        <v>4470</v>
      </c>
      <c r="G1246" s="27" t="s">
        <v>4470</v>
      </c>
      <c r="H1246" s="27" t="s">
        <v>3031</v>
      </c>
      <c r="I1246" s="26" t="s">
        <v>4470</v>
      </c>
    </row>
    <row r="1247" spans="2:9">
      <c r="B1247" s="26" t="s">
        <v>4472</v>
      </c>
      <c r="C1247" s="27" t="s">
        <v>4473</v>
      </c>
      <c r="D1247" s="27">
        <v>0.43912833253724798</v>
      </c>
      <c r="E1247" s="27">
        <v>1.3237553788091354</v>
      </c>
      <c r="F1247" s="27" t="s">
        <v>4472</v>
      </c>
      <c r="G1247" s="27" t="s">
        <v>4472</v>
      </c>
      <c r="H1247" s="27" t="s">
        <v>1305</v>
      </c>
      <c r="I1247" s="26" t="s">
        <v>4472</v>
      </c>
    </row>
    <row r="1248" spans="2:9">
      <c r="B1248" s="26" t="s">
        <v>4474</v>
      </c>
      <c r="C1248" s="27" t="s">
        <v>4475</v>
      </c>
      <c r="D1248" s="27">
        <v>0.88094272263943185</v>
      </c>
      <c r="E1248" s="27">
        <v>0.33300882128053994</v>
      </c>
      <c r="F1248" s="27" t="s">
        <v>4474</v>
      </c>
      <c r="G1248" s="27" t="s">
        <v>4476</v>
      </c>
      <c r="H1248" s="27" t="s">
        <v>3350</v>
      </c>
      <c r="I1248" s="26" t="s">
        <v>4474</v>
      </c>
    </row>
    <row r="1249" spans="2:9">
      <c r="B1249" s="26" t="s">
        <v>4477</v>
      </c>
      <c r="C1249" s="27" t="s">
        <v>4478</v>
      </c>
      <c r="D1249" s="27">
        <v>6.5892984471613222E-2</v>
      </c>
      <c r="E1249" s="27">
        <v>1.8013368612993585</v>
      </c>
      <c r="F1249" s="27" t="s">
        <v>4477</v>
      </c>
      <c r="G1249" s="27" t="s">
        <v>4477</v>
      </c>
      <c r="H1249" s="27" t="s">
        <v>1489</v>
      </c>
      <c r="I1249" s="26" t="s">
        <v>4477</v>
      </c>
    </row>
    <row r="1250" spans="2:9">
      <c r="B1250" s="26" t="s">
        <v>4479</v>
      </c>
      <c r="C1250" s="27" t="s">
        <v>4480</v>
      </c>
      <c r="D1250" s="27">
        <v>0.62663622724450851</v>
      </c>
      <c r="E1250" s="27">
        <v>-2.2098631768230534</v>
      </c>
      <c r="F1250" s="27" t="s">
        <v>4479</v>
      </c>
      <c r="G1250" s="27" t="s">
        <v>4481</v>
      </c>
      <c r="H1250" s="27" t="s">
        <v>2429</v>
      </c>
      <c r="I1250" s="26" t="s">
        <v>4479</v>
      </c>
    </row>
    <row r="1251" spans="2:9">
      <c r="B1251" s="26" t="s">
        <v>4482</v>
      </c>
      <c r="C1251" s="27" t="s">
        <v>4483</v>
      </c>
      <c r="D1251" s="27">
        <v>4.7919410143207559E-2</v>
      </c>
      <c r="E1251" s="27">
        <v>1.7751743662245365</v>
      </c>
      <c r="F1251" s="27" t="s">
        <v>4482</v>
      </c>
      <c r="G1251" s="27" t="s">
        <v>4484</v>
      </c>
      <c r="H1251" s="27" t="s">
        <v>1489</v>
      </c>
      <c r="I1251" s="26" t="s">
        <v>4482</v>
      </c>
    </row>
    <row r="1252" spans="2:9">
      <c r="B1252" s="26" t="s">
        <v>4485</v>
      </c>
      <c r="C1252" s="27" t="s">
        <v>4486</v>
      </c>
      <c r="D1252" s="27">
        <v>0.53032875012136049</v>
      </c>
      <c r="E1252" s="27">
        <v>2.2804296877080672</v>
      </c>
      <c r="F1252" s="27" t="s">
        <v>4485</v>
      </c>
      <c r="G1252" s="27" t="s">
        <v>4485</v>
      </c>
      <c r="H1252" s="27" t="s">
        <v>1368</v>
      </c>
      <c r="I1252" s="26" t="s">
        <v>4485</v>
      </c>
    </row>
    <row r="1253" spans="2:9">
      <c r="B1253" s="26" t="s">
        <v>4487</v>
      </c>
      <c r="C1253" s="27" t="s">
        <v>4488</v>
      </c>
      <c r="D1253" s="27">
        <v>0.95930105126205722</v>
      </c>
      <c r="E1253" s="27">
        <v>0.42035907225447755</v>
      </c>
      <c r="F1253" s="27" t="s">
        <v>4489</v>
      </c>
      <c r="G1253" s="27" t="s">
        <v>4489</v>
      </c>
      <c r="H1253" s="27" t="s">
        <v>4490</v>
      </c>
      <c r="I1253" s="26" t="s">
        <v>4487</v>
      </c>
    </row>
    <row r="1254" spans="2:9">
      <c r="B1254" s="26" t="s">
        <v>4491</v>
      </c>
      <c r="C1254" s="27" t="s">
        <v>4492</v>
      </c>
      <c r="D1254" s="27">
        <v>1.0996813323262102</v>
      </c>
      <c r="E1254" s="27">
        <v>0.48516313592944083</v>
      </c>
      <c r="F1254" s="27" t="s">
        <v>4491</v>
      </c>
      <c r="G1254" s="27" t="s">
        <v>4491</v>
      </c>
      <c r="H1254" s="27" t="s">
        <v>3031</v>
      </c>
      <c r="I1254" s="26" t="s">
        <v>4491</v>
      </c>
    </row>
    <row r="1255" spans="2:9">
      <c r="B1255" s="26" t="s">
        <v>4493</v>
      </c>
      <c r="C1255" s="27" t="s">
        <v>4494</v>
      </c>
      <c r="D1255" s="27">
        <v>1.1446451010996144</v>
      </c>
      <c r="E1255" s="27">
        <v>-0.64838981711589339</v>
      </c>
      <c r="F1255" s="27" t="s">
        <v>4493</v>
      </c>
      <c r="G1255" s="27" t="s">
        <v>4493</v>
      </c>
      <c r="H1255" s="27" t="s">
        <v>3465</v>
      </c>
      <c r="I1255" s="26" t="s">
        <v>4493</v>
      </c>
    </row>
    <row r="1256" spans="2:9">
      <c r="B1256" s="26" t="s">
        <v>4495</v>
      </c>
      <c r="C1256" s="27" t="s">
        <v>4496</v>
      </c>
      <c r="D1256" s="27">
        <v>0.55635336002986924</v>
      </c>
      <c r="E1256" s="27">
        <v>1.3465983767427727</v>
      </c>
      <c r="F1256" s="27" t="s">
        <v>4495</v>
      </c>
      <c r="G1256" s="27" t="s">
        <v>4497</v>
      </c>
      <c r="H1256" s="27" t="s">
        <v>1305</v>
      </c>
      <c r="I1256" s="26" t="s">
        <v>4495</v>
      </c>
    </row>
    <row r="1257" spans="2:9">
      <c r="B1257" s="26" t="s">
        <v>4498</v>
      </c>
      <c r="C1257" s="27" t="s">
        <v>4499</v>
      </c>
      <c r="D1257" s="27">
        <v>0.71407178518633774</v>
      </c>
      <c r="E1257" s="27">
        <v>0.42968609489269499</v>
      </c>
      <c r="F1257" s="27" t="s">
        <v>4498</v>
      </c>
      <c r="G1257" s="27" t="s">
        <v>4500</v>
      </c>
      <c r="H1257" s="27" t="s">
        <v>1302</v>
      </c>
      <c r="I1257" s="26" t="s">
        <v>4498</v>
      </c>
    </row>
    <row r="1258" spans="2:9">
      <c r="B1258" s="26" t="s">
        <v>4501</v>
      </c>
      <c r="C1258" s="27" t="s">
        <v>4502</v>
      </c>
      <c r="D1258" s="27">
        <v>1.0202566807142859</v>
      </c>
      <c r="E1258" s="27">
        <v>0.24386962247069241</v>
      </c>
      <c r="F1258" s="27" t="s">
        <v>4501</v>
      </c>
      <c r="G1258" s="27" t="s">
        <v>4501</v>
      </c>
      <c r="H1258" s="27" t="s">
        <v>1296</v>
      </c>
      <c r="I1258" s="26" t="s">
        <v>4501</v>
      </c>
    </row>
    <row r="1259" spans="2:9">
      <c r="B1259" s="26" t="s">
        <v>4503</v>
      </c>
      <c r="C1259" s="27" t="s">
        <v>4504</v>
      </c>
      <c r="D1259" s="27">
        <v>0.1521948126738058</v>
      </c>
      <c r="E1259" s="27">
        <v>2.9274755672120465</v>
      </c>
      <c r="F1259" s="27" t="s">
        <v>4503</v>
      </c>
      <c r="G1259" s="27" t="s">
        <v>4505</v>
      </c>
      <c r="H1259" s="27" t="s">
        <v>1139</v>
      </c>
      <c r="I1259" s="26" t="s">
        <v>4503</v>
      </c>
    </row>
    <row r="1260" spans="2:9">
      <c r="B1260" s="26" t="s">
        <v>4506</v>
      </c>
      <c r="C1260" s="27" t="s">
        <v>4507</v>
      </c>
      <c r="D1260" s="27">
        <v>0.51010041045521026</v>
      </c>
      <c r="E1260" s="27">
        <v>0.83721522214814692</v>
      </c>
      <c r="F1260" s="27" t="s">
        <v>4506</v>
      </c>
      <c r="G1260" s="27" t="s">
        <v>4508</v>
      </c>
      <c r="H1260" s="27" t="s">
        <v>4508</v>
      </c>
      <c r="I1260" s="26" t="s">
        <v>4506</v>
      </c>
    </row>
    <row r="1261" spans="2:9">
      <c r="B1261" s="26" t="s">
        <v>4509</v>
      </c>
      <c r="C1261" s="27" t="s">
        <v>4510</v>
      </c>
      <c r="D1261" s="27">
        <v>0.61307133426611149</v>
      </c>
      <c r="E1261" s="27">
        <v>2.2132345381400054</v>
      </c>
      <c r="F1261" s="27" t="s">
        <v>4509</v>
      </c>
      <c r="G1261" s="27" t="s">
        <v>4511</v>
      </c>
      <c r="H1261" s="27" t="s">
        <v>2429</v>
      </c>
      <c r="I1261" s="26" t="s">
        <v>4509</v>
      </c>
    </row>
    <row r="1262" spans="2:9">
      <c r="B1262" s="26" t="s">
        <v>4512</v>
      </c>
      <c r="C1262" s="27" t="s">
        <v>4513</v>
      </c>
      <c r="D1262" s="27">
        <v>0.44013886901320232</v>
      </c>
      <c r="E1262" s="27">
        <v>1.9205428811684999</v>
      </c>
      <c r="F1262" s="27" t="s">
        <v>4512</v>
      </c>
      <c r="G1262" s="27" t="s">
        <v>4514</v>
      </c>
      <c r="H1262" s="27" t="s">
        <v>2223</v>
      </c>
      <c r="I1262" s="26" t="s">
        <v>4512</v>
      </c>
    </row>
    <row r="1263" spans="2:9">
      <c r="B1263" s="26" t="s">
        <v>4515</v>
      </c>
      <c r="C1263" s="27" t="s">
        <v>4516</v>
      </c>
      <c r="D1263" s="27">
        <v>-0.18790039597498862</v>
      </c>
      <c r="E1263" s="27">
        <v>0.44515842832529706</v>
      </c>
      <c r="F1263" s="27" t="s">
        <v>4515</v>
      </c>
      <c r="G1263" s="27" t="s">
        <v>4515</v>
      </c>
      <c r="H1263" s="27" t="s">
        <v>1735</v>
      </c>
      <c r="I1263" s="26" t="s">
        <v>4515</v>
      </c>
    </row>
    <row r="1264" spans="2:9">
      <c r="B1264" s="26" t="s">
        <v>4517</v>
      </c>
      <c r="C1264" s="27" t="s">
        <v>4518</v>
      </c>
      <c r="D1264" s="27">
        <v>0.66285859661497004</v>
      </c>
      <c r="E1264" s="27">
        <v>0.56831238315847143</v>
      </c>
      <c r="F1264" s="27" t="s">
        <v>4517</v>
      </c>
      <c r="G1264" s="27" t="s">
        <v>4517</v>
      </c>
      <c r="H1264" s="27" t="s">
        <v>1222</v>
      </c>
      <c r="I1264" s="26" t="s">
        <v>4517</v>
      </c>
    </row>
    <row r="1265" spans="2:9">
      <c r="B1265" s="26" t="s">
        <v>4519</v>
      </c>
      <c r="C1265" s="27" t="s">
        <v>4520</v>
      </c>
      <c r="D1265" s="27">
        <v>0.38444368179366573</v>
      </c>
      <c r="E1265" s="27">
        <v>2.1211859703273075</v>
      </c>
      <c r="F1265" s="27" t="s">
        <v>4519</v>
      </c>
      <c r="G1265" s="27" t="s">
        <v>4519</v>
      </c>
      <c r="H1265" s="27" t="s">
        <v>2666</v>
      </c>
      <c r="I1265" s="26" t="s">
        <v>4519</v>
      </c>
    </row>
    <row r="1266" spans="2:9">
      <c r="B1266" s="26" t="s">
        <v>4521</v>
      </c>
      <c r="C1266" s="27" t="s">
        <v>4522</v>
      </c>
      <c r="D1266" s="27">
        <v>0.33905462838711631</v>
      </c>
      <c r="E1266" s="27">
        <v>1.6324901845013977</v>
      </c>
      <c r="F1266" s="27" t="s">
        <v>4521</v>
      </c>
      <c r="G1266" s="27" t="s">
        <v>4521</v>
      </c>
      <c r="H1266" s="27" t="s">
        <v>1386</v>
      </c>
      <c r="I1266" s="26" t="s">
        <v>4521</v>
      </c>
    </row>
    <row r="1267" spans="2:9">
      <c r="B1267" s="26" t="s">
        <v>4523</v>
      </c>
      <c r="C1267" s="27" t="s">
        <v>4524</v>
      </c>
      <c r="D1267" s="27">
        <v>0.25274462344813836</v>
      </c>
      <c r="E1267" s="27">
        <v>-0.19904432697739785</v>
      </c>
      <c r="F1267" s="27" t="s">
        <v>4523</v>
      </c>
      <c r="G1267" s="27" t="s">
        <v>4523</v>
      </c>
      <c r="H1267" s="27" t="s">
        <v>1917</v>
      </c>
      <c r="I1267" s="26" t="s">
        <v>4523</v>
      </c>
    </row>
    <row r="1268" spans="2:9">
      <c r="B1268" s="26" t="s">
        <v>4525</v>
      </c>
      <c r="C1268" s="27" t="s">
        <v>4526</v>
      </c>
      <c r="D1268" s="27">
        <v>0.70312506126264929</v>
      </c>
      <c r="E1268" s="27">
        <v>0.38119385960495633</v>
      </c>
      <c r="F1268" s="27" t="s">
        <v>4525</v>
      </c>
      <c r="G1268" s="27" t="s">
        <v>4527</v>
      </c>
      <c r="H1268" s="27" t="s">
        <v>1302</v>
      </c>
      <c r="I1268" s="26" t="s">
        <v>4525</v>
      </c>
    </row>
    <row r="1269" spans="2:9">
      <c r="B1269" s="26" t="s">
        <v>4528</v>
      </c>
      <c r="C1269" s="27" t="s">
        <v>4529</v>
      </c>
      <c r="D1269" s="27">
        <v>0.97051129497561195</v>
      </c>
      <c r="E1269" s="27">
        <v>0.8600755972083155</v>
      </c>
      <c r="F1269" s="27" t="s">
        <v>4528</v>
      </c>
      <c r="G1269" s="27" t="s">
        <v>4528</v>
      </c>
      <c r="H1269" s="27" t="s">
        <v>1160</v>
      </c>
      <c r="I1269" s="26" t="s">
        <v>4528</v>
      </c>
    </row>
    <row r="1270" spans="2:9">
      <c r="B1270" s="26" t="s">
        <v>4530</v>
      </c>
      <c r="C1270" s="27" t="s">
        <v>4531</v>
      </c>
      <c r="D1270" s="27">
        <v>-0.15460771984519303</v>
      </c>
      <c r="E1270" s="27">
        <v>0.23092800779819561</v>
      </c>
      <c r="F1270" s="27" t="s">
        <v>4530</v>
      </c>
      <c r="G1270" s="27" t="s">
        <v>4532</v>
      </c>
      <c r="H1270" s="27" t="s">
        <v>2121</v>
      </c>
      <c r="I1270" s="26" t="s">
        <v>4530</v>
      </c>
    </row>
    <row r="1271" spans="2:9">
      <c r="B1271" s="26" t="s">
        <v>4533</v>
      </c>
      <c r="C1271" s="27" t="s">
        <v>4534</v>
      </c>
      <c r="D1271" s="27">
        <v>-0.11466469355740858</v>
      </c>
      <c r="E1271" s="27">
        <v>2.5608513968556403</v>
      </c>
      <c r="F1271" s="27" t="s">
        <v>4533</v>
      </c>
      <c r="G1271" s="27" t="s">
        <v>4533</v>
      </c>
      <c r="H1271" s="27" t="s">
        <v>3414</v>
      </c>
      <c r="I1271" s="26" t="s">
        <v>4533</v>
      </c>
    </row>
    <row r="1272" spans="2:9">
      <c r="B1272" s="26" t="s">
        <v>4535</v>
      </c>
      <c r="C1272" s="27" t="s">
        <v>4536</v>
      </c>
      <c r="D1272" s="27">
        <v>0.85092477596571203</v>
      </c>
      <c r="E1272" s="27">
        <v>-6.059189574278287E-2</v>
      </c>
      <c r="F1272" s="27" t="s">
        <v>4535</v>
      </c>
      <c r="G1272" s="27" t="s">
        <v>4535</v>
      </c>
      <c r="H1272" s="27" t="s">
        <v>1293</v>
      </c>
      <c r="I1272" s="26" t="s">
        <v>4535</v>
      </c>
    </row>
    <row r="1273" spans="2:9">
      <c r="B1273" s="26" t="s">
        <v>4537</v>
      </c>
      <c r="C1273" s="27" t="s">
        <v>4538</v>
      </c>
      <c r="D1273" s="27">
        <v>0.74662919582866782</v>
      </c>
      <c r="E1273" s="27">
        <v>-1.4763286766077031</v>
      </c>
      <c r="F1273" s="27" t="s">
        <v>4537</v>
      </c>
      <c r="G1273" s="27" t="s">
        <v>4539</v>
      </c>
      <c r="H1273" s="27" t="s">
        <v>488</v>
      </c>
      <c r="I1273" s="26" t="s">
        <v>4537</v>
      </c>
    </row>
    <row r="1274" spans="2:9">
      <c r="B1274" s="26" t="s">
        <v>4540</v>
      </c>
      <c r="C1274" s="27" t="s">
        <v>4541</v>
      </c>
      <c r="D1274" s="27">
        <v>0.42014788358023775</v>
      </c>
      <c r="E1274" s="27">
        <v>-1.926180260568902</v>
      </c>
      <c r="F1274" s="27" t="s">
        <v>4540</v>
      </c>
      <c r="G1274" s="27" t="s">
        <v>4542</v>
      </c>
      <c r="H1274" s="27" t="s">
        <v>1198</v>
      </c>
      <c r="I1274" s="26" t="s">
        <v>4540</v>
      </c>
    </row>
    <row r="1275" spans="2:9">
      <c r="B1275" s="26" t="s">
        <v>4543</v>
      </c>
      <c r="C1275" s="27" t="s">
        <v>4544</v>
      </c>
      <c r="D1275" s="27">
        <v>0.62971655707667296</v>
      </c>
      <c r="E1275" s="27">
        <v>-2.0097815472379597</v>
      </c>
      <c r="F1275" s="27" t="s">
        <v>4543</v>
      </c>
      <c r="G1275" s="27" t="s">
        <v>4545</v>
      </c>
      <c r="H1275" s="27" t="s">
        <v>488</v>
      </c>
      <c r="I1275" s="26" t="s">
        <v>4543</v>
      </c>
    </row>
    <row r="1276" spans="2:9">
      <c r="B1276" s="26" t="s">
        <v>4546</v>
      </c>
      <c r="C1276" s="27" t="s">
        <v>4547</v>
      </c>
      <c r="D1276" s="27">
        <v>-3.9312144240287963E-2</v>
      </c>
      <c r="E1276" s="27">
        <v>0.71406832307692081</v>
      </c>
      <c r="F1276" s="27" t="s">
        <v>4546</v>
      </c>
      <c r="G1276" s="27" t="s">
        <v>4548</v>
      </c>
      <c r="H1276" s="27" t="s">
        <v>2947</v>
      </c>
      <c r="I1276" s="26" t="s">
        <v>4546</v>
      </c>
    </row>
    <row r="1277" spans="2:9">
      <c r="B1277" s="26" t="s">
        <v>4549</v>
      </c>
      <c r="C1277" s="27" t="s">
        <v>4550</v>
      </c>
      <c r="D1277" s="27">
        <v>0.59240840003323725</v>
      </c>
      <c r="E1277" s="27">
        <v>-2.0666094100870334</v>
      </c>
      <c r="F1277" s="27" t="s">
        <v>4549</v>
      </c>
      <c r="G1277" s="27" t="s">
        <v>4551</v>
      </c>
      <c r="H1277" s="27" t="s">
        <v>488</v>
      </c>
      <c r="I1277" s="26" t="s">
        <v>4549</v>
      </c>
    </row>
    <row r="1278" spans="2:9">
      <c r="B1278" s="26" t="s">
        <v>4552</v>
      </c>
      <c r="C1278" s="27" t="s">
        <v>4553</v>
      </c>
      <c r="D1278" s="27">
        <v>-0.49884475984441112</v>
      </c>
      <c r="E1278" s="27">
        <v>0.5192302260153232</v>
      </c>
      <c r="F1278" s="27" t="s">
        <v>4552</v>
      </c>
      <c r="G1278" s="27" t="s">
        <v>4552</v>
      </c>
      <c r="H1278" s="27" t="s">
        <v>1320</v>
      </c>
      <c r="I1278" s="26" t="s">
        <v>4552</v>
      </c>
    </row>
    <row r="1279" spans="2:9">
      <c r="B1279" s="26" t="s">
        <v>4554</v>
      </c>
      <c r="C1279" s="27" t="s">
        <v>4555</v>
      </c>
      <c r="D1279" s="27">
        <v>-0.2314673145632436</v>
      </c>
      <c r="E1279" s="27">
        <v>-0.75761426927251252</v>
      </c>
      <c r="F1279" s="27" t="s">
        <v>4554</v>
      </c>
      <c r="G1279" s="27" t="s">
        <v>4554</v>
      </c>
      <c r="H1279" s="27" t="s">
        <v>1281</v>
      </c>
      <c r="I1279" s="26" t="s">
        <v>4554</v>
      </c>
    </row>
    <row r="1280" spans="2:9">
      <c r="B1280" s="26" t="s">
        <v>4556</v>
      </c>
      <c r="C1280" s="27" t="s">
        <v>4557</v>
      </c>
      <c r="D1280" s="27">
        <v>0.94013727695298333</v>
      </c>
      <c r="E1280" s="27">
        <v>-2.8982414403926245E-2</v>
      </c>
      <c r="F1280" s="27" t="s">
        <v>4556</v>
      </c>
      <c r="G1280" s="27" t="s">
        <v>4558</v>
      </c>
      <c r="H1280" s="27" t="s">
        <v>1194</v>
      </c>
      <c r="I1280" s="26" t="s">
        <v>4556</v>
      </c>
    </row>
    <row r="1281" spans="2:9">
      <c r="B1281" s="26" t="s">
        <v>4559</v>
      </c>
      <c r="C1281" s="27" t="s">
        <v>4560</v>
      </c>
      <c r="D1281" s="27">
        <v>0.58754067415989375</v>
      </c>
      <c r="E1281" s="27">
        <v>-1.7771465701698412</v>
      </c>
      <c r="F1281" s="27" t="s">
        <v>4559</v>
      </c>
      <c r="G1281" s="27" t="s">
        <v>4561</v>
      </c>
      <c r="H1281" s="27" t="s">
        <v>488</v>
      </c>
      <c r="I1281" s="26" t="s">
        <v>4559</v>
      </c>
    </row>
    <row r="1282" spans="2:9">
      <c r="B1282" s="26" t="s">
        <v>4562</v>
      </c>
      <c r="C1282" s="27" t="s">
        <v>4563</v>
      </c>
      <c r="D1282" s="27">
        <v>0.93908140015999209</v>
      </c>
      <c r="E1282" s="27">
        <v>0.18708533552376566</v>
      </c>
      <c r="F1282" s="27" t="s">
        <v>4562</v>
      </c>
      <c r="G1282" s="27" t="s">
        <v>4564</v>
      </c>
      <c r="H1282" s="27" t="s">
        <v>1149</v>
      </c>
      <c r="I1282" s="26" t="s">
        <v>4562</v>
      </c>
    </row>
    <row r="1283" spans="2:9">
      <c r="B1283" s="26" t="s">
        <v>4565</v>
      </c>
      <c r="C1283" s="27" t="s">
        <v>4566</v>
      </c>
      <c r="D1283" s="27">
        <v>0.8546772365206613</v>
      </c>
      <c r="E1283" s="27">
        <v>4.2610294480404778E-2</v>
      </c>
      <c r="F1283" s="27" t="s">
        <v>4565</v>
      </c>
      <c r="G1283" s="27" t="s">
        <v>2289</v>
      </c>
      <c r="H1283" s="27" t="s">
        <v>1293</v>
      </c>
      <c r="I1283" s="26" t="s">
        <v>4565</v>
      </c>
    </row>
    <row r="1284" spans="2:9">
      <c r="B1284" s="26" t="s">
        <v>4567</v>
      </c>
      <c r="C1284" s="27" t="s">
        <v>4568</v>
      </c>
      <c r="D1284" s="27">
        <v>0.76644211565344955</v>
      </c>
      <c r="E1284" s="27">
        <v>3.687985424958317E-2</v>
      </c>
      <c r="F1284" s="27" t="s">
        <v>4567</v>
      </c>
      <c r="G1284" s="27" t="s">
        <v>4569</v>
      </c>
      <c r="H1284" s="27" t="s">
        <v>1293</v>
      </c>
      <c r="I1284" s="26" t="s">
        <v>4567</v>
      </c>
    </row>
    <row r="1285" spans="2:9">
      <c r="B1285" s="26" t="s">
        <v>4570</v>
      </c>
      <c r="C1285" s="27" t="s">
        <v>4571</v>
      </c>
      <c r="D1285" s="27">
        <v>-0.14812015956122759</v>
      </c>
      <c r="E1285" s="27">
        <v>2.0924577858583402</v>
      </c>
      <c r="F1285" s="27" t="s">
        <v>4570</v>
      </c>
      <c r="G1285" s="27" t="s">
        <v>4572</v>
      </c>
      <c r="H1285" s="27" t="s">
        <v>1427</v>
      </c>
      <c r="I1285" s="26" t="s">
        <v>4570</v>
      </c>
    </row>
    <row r="1286" spans="2:9">
      <c r="B1286" s="26" t="s">
        <v>4573</v>
      </c>
      <c r="C1286" s="27" t="s">
        <v>4574</v>
      </c>
      <c r="D1286" s="27">
        <v>-1.2293906847646946E-2</v>
      </c>
      <c r="E1286" s="27">
        <v>0.17882119712096031</v>
      </c>
      <c r="F1286" s="27" t="s">
        <v>4573</v>
      </c>
      <c r="G1286" s="27" t="s">
        <v>4573</v>
      </c>
      <c r="H1286" s="27" t="s">
        <v>1952</v>
      </c>
      <c r="I1286" s="26" t="s">
        <v>4573</v>
      </c>
    </row>
    <row r="1287" spans="2:9">
      <c r="B1287" s="26" t="s">
        <v>4575</v>
      </c>
      <c r="C1287" s="27" t="s">
        <v>4576</v>
      </c>
      <c r="D1287" s="27">
        <v>9.2514321396264559E-2</v>
      </c>
      <c r="E1287" s="27">
        <v>2.0114919629235972</v>
      </c>
      <c r="F1287" s="27" t="s">
        <v>4575</v>
      </c>
      <c r="G1287" s="27" t="s">
        <v>4575</v>
      </c>
      <c r="H1287" s="27" t="s">
        <v>1489</v>
      </c>
      <c r="I1287" s="26" t="s">
        <v>4575</v>
      </c>
    </row>
    <row r="1288" spans="2:9">
      <c r="B1288" s="26" t="s">
        <v>4577</v>
      </c>
      <c r="C1288" s="27" t="s">
        <v>4578</v>
      </c>
      <c r="D1288" s="27">
        <v>8.0040802018116926E-3</v>
      </c>
      <c r="E1288" s="27">
        <v>0.1642752775630098</v>
      </c>
      <c r="F1288" s="27" t="s">
        <v>4577</v>
      </c>
      <c r="G1288" s="27" t="s">
        <v>4579</v>
      </c>
      <c r="H1288" s="27" t="s">
        <v>1952</v>
      </c>
      <c r="I1288" s="26" t="s">
        <v>4577</v>
      </c>
    </row>
    <row r="1289" spans="2:9">
      <c r="B1289" s="26" t="s">
        <v>4580</v>
      </c>
      <c r="C1289" s="27" t="s">
        <v>4581</v>
      </c>
      <c r="D1289" s="27">
        <v>0.60868530768777096</v>
      </c>
      <c r="E1289" s="27">
        <v>0.58686522992842172</v>
      </c>
      <c r="F1289" s="27" t="s">
        <v>4580</v>
      </c>
      <c r="G1289" s="27" t="s">
        <v>4580</v>
      </c>
      <c r="H1289" s="27" t="s">
        <v>1381</v>
      </c>
      <c r="I1289" s="26" t="s">
        <v>4580</v>
      </c>
    </row>
    <row r="1290" spans="2:9">
      <c r="B1290" s="26" t="s">
        <v>4582</v>
      </c>
      <c r="C1290" s="27" t="s">
        <v>4583</v>
      </c>
      <c r="D1290" s="27">
        <v>0.70230654582184104</v>
      </c>
      <c r="E1290" s="27">
        <v>0.3164858067052011</v>
      </c>
      <c r="F1290" s="27" t="s">
        <v>4582</v>
      </c>
      <c r="G1290" s="27" t="s">
        <v>4582</v>
      </c>
      <c r="H1290" s="27" t="s">
        <v>1325</v>
      </c>
      <c r="I1290" s="26" t="s">
        <v>4582</v>
      </c>
    </row>
    <row r="1291" spans="2:9">
      <c r="B1291" s="26" t="s">
        <v>4584</v>
      </c>
      <c r="C1291" s="27" t="s">
        <v>4585</v>
      </c>
      <c r="D1291" s="27">
        <v>-0.40421340662507566</v>
      </c>
      <c r="E1291" s="27">
        <v>-0.5182997620637716</v>
      </c>
      <c r="F1291" s="27" t="s">
        <v>4584</v>
      </c>
      <c r="G1291" s="27" t="s">
        <v>4586</v>
      </c>
      <c r="H1291" s="27" t="s">
        <v>1320</v>
      </c>
      <c r="I1291" s="26" t="s">
        <v>4584</v>
      </c>
    </row>
    <row r="1292" spans="2:9">
      <c r="B1292" s="26" t="s">
        <v>4587</v>
      </c>
      <c r="C1292" s="27" t="s">
        <v>4588</v>
      </c>
      <c r="D1292" s="27">
        <v>0.27475845749522543</v>
      </c>
      <c r="E1292" s="27">
        <v>-1.5158707628748573</v>
      </c>
      <c r="F1292" s="27" t="s">
        <v>4587</v>
      </c>
      <c r="G1292" s="27" t="s">
        <v>4589</v>
      </c>
      <c r="H1292" s="27" t="s">
        <v>3409</v>
      </c>
      <c r="I1292" s="26" t="s">
        <v>4587</v>
      </c>
    </row>
    <row r="1293" spans="2:9">
      <c r="B1293" s="26" t="s">
        <v>4590</v>
      </c>
      <c r="C1293" s="27" t="s">
        <v>4591</v>
      </c>
      <c r="D1293" s="27">
        <v>0.75576423784180469</v>
      </c>
      <c r="E1293" s="27">
        <v>-0.14621077292818146</v>
      </c>
      <c r="F1293" s="27" t="s">
        <v>4590</v>
      </c>
      <c r="G1293" s="27" t="s">
        <v>4592</v>
      </c>
      <c r="H1293" s="27" t="s">
        <v>1299</v>
      </c>
      <c r="I1293" s="26" t="s">
        <v>4590</v>
      </c>
    </row>
    <row r="1294" spans="2:9">
      <c r="B1294" s="26" t="s">
        <v>4593</v>
      </c>
      <c r="C1294" s="27" t="s">
        <v>4594</v>
      </c>
      <c r="D1294" s="27">
        <v>0.52579964521268796</v>
      </c>
      <c r="E1294" s="27">
        <v>-1.627053474294055</v>
      </c>
      <c r="F1294" s="27" t="s">
        <v>4593</v>
      </c>
      <c r="G1294" s="27" t="s">
        <v>4595</v>
      </c>
      <c r="H1294" s="27" t="s">
        <v>488</v>
      </c>
      <c r="I1294" s="26" t="s">
        <v>4593</v>
      </c>
    </row>
    <row r="1295" spans="2:9">
      <c r="B1295" s="26" t="s">
        <v>4596</v>
      </c>
      <c r="C1295" s="27" t="s">
        <v>4597</v>
      </c>
      <c r="D1295" s="27">
        <v>0.69488191518385656</v>
      </c>
      <c r="E1295" s="27">
        <v>-1.4473632037953263</v>
      </c>
      <c r="F1295" s="27" t="s">
        <v>4596</v>
      </c>
      <c r="G1295" s="27" t="s">
        <v>2472</v>
      </c>
      <c r="H1295" s="27" t="s">
        <v>488</v>
      </c>
      <c r="I1295" s="26" t="s">
        <v>4596</v>
      </c>
    </row>
    <row r="1296" spans="2:9">
      <c r="B1296" s="26" t="s">
        <v>4598</v>
      </c>
      <c r="C1296" s="27" t="s">
        <v>4599</v>
      </c>
      <c r="D1296" s="27">
        <v>0.38983848050335324</v>
      </c>
      <c r="E1296" s="27">
        <v>-1.4598265320710802</v>
      </c>
      <c r="F1296" s="27" t="s">
        <v>4598</v>
      </c>
      <c r="G1296" s="27" t="s">
        <v>4598</v>
      </c>
      <c r="H1296" s="27" t="s">
        <v>1607</v>
      </c>
      <c r="I1296" s="26" t="s">
        <v>4598</v>
      </c>
    </row>
    <row r="1297" spans="2:9">
      <c r="B1297" s="26" t="s">
        <v>1826</v>
      </c>
      <c r="C1297" s="27" t="s">
        <v>4600</v>
      </c>
      <c r="D1297" s="27">
        <v>0.89893704977420208</v>
      </c>
      <c r="E1297" s="27">
        <v>9.6478310391748896E-4</v>
      </c>
      <c r="F1297" s="27" t="s">
        <v>1826</v>
      </c>
      <c r="G1297" s="27" t="s">
        <v>4601</v>
      </c>
      <c r="H1297" s="27" t="s">
        <v>1194</v>
      </c>
      <c r="I1297" s="26" t="s">
        <v>1826</v>
      </c>
    </row>
    <row r="1298" spans="2:9">
      <c r="B1298" s="26" t="s">
        <v>4602</v>
      </c>
      <c r="C1298" s="27" t="s">
        <v>4603</v>
      </c>
      <c r="D1298" s="27">
        <v>-0.40724813047134972</v>
      </c>
      <c r="E1298" s="27">
        <v>-0.89238859624082523</v>
      </c>
      <c r="F1298" s="27" t="s">
        <v>4602</v>
      </c>
      <c r="G1298" s="27" t="s">
        <v>4602</v>
      </c>
      <c r="H1298" s="27" t="s">
        <v>1281</v>
      </c>
      <c r="I1298" s="26" t="s">
        <v>4602</v>
      </c>
    </row>
    <row r="1299" spans="2:9">
      <c r="B1299" s="26" t="s">
        <v>4604</v>
      </c>
      <c r="C1299" s="27" t="s">
        <v>4605</v>
      </c>
      <c r="D1299" s="27">
        <v>0.75361047288923033</v>
      </c>
      <c r="E1299" s="27">
        <v>-1.123817488334756E-4</v>
      </c>
      <c r="F1299" s="27" t="s">
        <v>4604</v>
      </c>
      <c r="G1299" s="27" t="s">
        <v>4606</v>
      </c>
      <c r="H1299" s="27" t="s">
        <v>1293</v>
      </c>
      <c r="I1299" s="26" t="s">
        <v>4604</v>
      </c>
    </row>
    <row r="1300" spans="2:9">
      <c r="B1300" s="26" t="s">
        <v>4607</v>
      </c>
      <c r="C1300" s="27" t="s">
        <v>4608</v>
      </c>
      <c r="D1300" s="27">
        <v>1.0204154716942884</v>
      </c>
      <c r="E1300" s="27">
        <v>0.22993666272718677</v>
      </c>
      <c r="F1300" s="27" t="s">
        <v>4607</v>
      </c>
      <c r="G1300" s="27" t="s">
        <v>4607</v>
      </c>
      <c r="H1300" s="27" t="s">
        <v>1296</v>
      </c>
      <c r="I1300" s="26" t="s">
        <v>4607</v>
      </c>
    </row>
    <row r="1301" spans="2:9">
      <c r="B1301" s="26" t="s">
        <v>4609</v>
      </c>
      <c r="C1301" s="27" t="s">
        <v>4610</v>
      </c>
      <c r="D1301" s="27">
        <v>8.7829330018488874E-2</v>
      </c>
      <c r="E1301" s="27">
        <v>2.0651433404540542</v>
      </c>
      <c r="F1301" s="27" t="s">
        <v>4609</v>
      </c>
      <c r="G1301" s="27" t="s">
        <v>4609</v>
      </c>
      <c r="H1301" s="27" t="s">
        <v>1489</v>
      </c>
      <c r="I1301" s="26" t="s">
        <v>4609</v>
      </c>
    </row>
    <row r="1302" spans="2:9">
      <c r="B1302" s="26" t="s">
        <v>4611</v>
      </c>
      <c r="C1302" s="27" t="s">
        <v>4612</v>
      </c>
      <c r="D1302" s="27">
        <v>0.96067810528271147</v>
      </c>
      <c r="E1302" s="27">
        <v>-0.12498494627657135</v>
      </c>
      <c r="F1302" s="27" t="s">
        <v>4611</v>
      </c>
      <c r="G1302" s="27" t="s">
        <v>4613</v>
      </c>
      <c r="H1302" s="27" t="s">
        <v>1194</v>
      </c>
      <c r="I1302" s="26" t="s">
        <v>4611</v>
      </c>
    </row>
    <row r="1303" spans="2:9">
      <c r="B1303" s="26" t="s">
        <v>4614</v>
      </c>
      <c r="C1303" s="27" t="s">
        <v>4615</v>
      </c>
      <c r="D1303" s="27">
        <v>-0.38808442274049731</v>
      </c>
      <c r="E1303" s="27">
        <v>1.991228635975842</v>
      </c>
      <c r="F1303" s="27" t="s">
        <v>4614</v>
      </c>
      <c r="G1303" s="27" t="s">
        <v>4614</v>
      </c>
      <c r="H1303" s="27" t="s">
        <v>1174</v>
      </c>
      <c r="I1303" s="26" t="s">
        <v>4614</v>
      </c>
    </row>
    <row r="1304" spans="2:9">
      <c r="B1304" s="26" t="s">
        <v>4616</v>
      </c>
      <c r="C1304" s="27" t="s">
        <v>4615</v>
      </c>
      <c r="D1304" s="27">
        <v>-0.38808442274049731</v>
      </c>
      <c r="E1304" s="27">
        <v>1.991228635975842</v>
      </c>
      <c r="F1304" s="27" t="s">
        <v>4616</v>
      </c>
      <c r="G1304" s="27" t="s">
        <v>4617</v>
      </c>
      <c r="H1304" s="27" t="s">
        <v>1184</v>
      </c>
      <c r="I1304" s="26" t="s">
        <v>4616</v>
      </c>
    </row>
    <row r="1305" spans="2:9">
      <c r="B1305" s="26" t="s">
        <v>4618</v>
      </c>
      <c r="C1305" s="27" t="s">
        <v>4619</v>
      </c>
      <c r="D1305" s="27">
        <v>1.0437121391200248</v>
      </c>
      <c r="E1305" s="27">
        <v>0.5281802782006233</v>
      </c>
      <c r="F1305" s="27" t="s">
        <v>4618</v>
      </c>
      <c r="G1305" s="27" t="s">
        <v>4620</v>
      </c>
      <c r="H1305" s="27" t="s">
        <v>1160</v>
      </c>
      <c r="I1305" s="26" t="s">
        <v>4618</v>
      </c>
    </row>
    <row r="1306" spans="2:9">
      <c r="B1306" s="26" t="s">
        <v>4621</v>
      </c>
      <c r="C1306" s="27" t="s">
        <v>4061</v>
      </c>
      <c r="D1306" s="27">
        <v>0.86452966755243821</v>
      </c>
      <c r="E1306" s="27">
        <v>1.5368670927468453E-3</v>
      </c>
      <c r="F1306" s="27" t="s">
        <v>4621</v>
      </c>
      <c r="G1306" s="27" t="s">
        <v>4622</v>
      </c>
      <c r="H1306" s="27" t="s">
        <v>1293</v>
      </c>
      <c r="I1306" s="26" t="s">
        <v>4621</v>
      </c>
    </row>
    <row r="1307" spans="2:9">
      <c r="B1307" s="26" t="s">
        <v>4623</v>
      </c>
      <c r="C1307" s="27" t="s">
        <v>4624</v>
      </c>
      <c r="D1307" s="27">
        <v>0.64304734286376497</v>
      </c>
      <c r="E1307" s="27">
        <v>-4.1366048974362794E-2</v>
      </c>
      <c r="F1307" s="27" t="s">
        <v>4623</v>
      </c>
      <c r="G1307" s="27" t="s">
        <v>4623</v>
      </c>
      <c r="H1307" s="27" t="s">
        <v>1299</v>
      </c>
      <c r="I1307" s="26" t="s">
        <v>4623</v>
      </c>
    </row>
    <row r="1308" spans="2:9">
      <c r="B1308" s="26" t="s">
        <v>4625</v>
      </c>
      <c r="C1308" s="27" t="s">
        <v>4626</v>
      </c>
      <c r="D1308" s="27">
        <v>0.8975161754848241</v>
      </c>
      <c r="E1308" s="27">
        <v>0.21356527485950122</v>
      </c>
      <c r="F1308" s="27" t="s">
        <v>4625</v>
      </c>
      <c r="G1308" s="27" t="s">
        <v>4627</v>
      </c>
      <c r="H1308" s="27" t="s">
        <v>1149</v>
      </c>
      <c r="I1308" s="26" t="s">
        <v>4625</v>
      </c>
    </row>
    <row r="1309" spans="2:9">
      <c r="B1309" s="26" t="s">
        <v>4628</v>
      </c>
      <c r="C1309" s="27" t="s">
        <v>4629</v>
      </c>
      <c r="D1309" s="27">
        <v>0.19767774250877695</v>
      </c>
      <c r="E1309" s="27">
        <v>-0.21444512124521087</v>
      </c>
      <c r="F1309" s="27" t="s">
        <v>4628</v>
      </c>
      <c r="G1309" s="27" t="s">
        <v>4628</v>
      </c>
      <c r="H1309" s="27" t="s">
        <v>3105</v>
      </c>
      <c r="I1309" s="26" t="s">
        <v>4628</v>
      </c>
    </row>
    <row r="1310" spans="2:9">
      <c r="B1310" s="26" t="s">
        <v>4630</v>
      </c>
      <c r="C1310" s="27" t="s">
        <v>4631</v>
      </c>
      <c r="D1310" s="27">
        <v>0.92752129401470873</v>
      </c>
      <c r="E1310" s="27">
        <v>-0.15050555916364433</v>
      </c>
      <c r="F1310" s="27" t="s">
        <v>4630</v>
      </c>
      <c r="G1310" s="27" t="s">
        <v>4630</v>
      </c>
      <c r="H1310" s="27" t="s">
        <v>1149</v>
      </c>
      <c r="I1310" s="26" t="s">
        <v>4630</v>
      </c>
    </row>
    <row r="1311" spans="2:9">
      <c r="B1311" s="26" t="s">
        <v>4632</v>
      </c>
      <c r="C1311" s="27" t="s">
        <v>4633</v>
      </c>
      <c r="D1311" s="27">
        <v>-7.3191254847013026E-2</v>
      </c>
      <c r="E1311" s="27">
        <v>-1.2207391293809784</v>
      </c>
      <c r="F1311" s="27" t="s">
        <v>4632</v>
      </c>
      <c r="G1311" s="27" t="s">
        <v>4634</v>
      </c>
      <c r="H1311" s="27" t="s">
        <v>1257</v>
      </c>
      <c r="I1311" s="26" t="s">
        <v>4632</v>
      </c>
    </row>
    <row r="1312" spans="2:9">
      <c r="B1312" s="26" t="s">
        <v>4635</v>
      </c>
      <c r="C1312" s="27" t="s">
        <v>4636</v>
      </c>
      <c r="D1312" s="27">
        <v>0.7389479706849198</v>
      </c>
      <c r="E1312" s="27">
        <v>2.4594656220330111E-2</v>
      </c>
      <c r="F1312" s="27" t="s">
        <v>4635</v>
      </c>
      <c r="G1312" s="27" t="s">
        <v>4635</v>
      </c>
      <c r="H1312" s="27" t="s">
        <v>1299</v>
      </c>
      <c r="I1312" s="26" t="s">
        <v>4635</v>
      </c>
    </row>
    <row r="1313" spans="2:9">
      <c r="B1313" s="26" t="s">
        <v>4637</v>
      </c>
      <c r="C1313" s="27" t="s">
        <v>4638</v>
      </c>
      <c r="D1313" s="27">
        <v>0.64721871865859371</v>
      </c>
      <c r="E1313" s="27">
        <v>-1.3327420827492131</v>
      </c>
      <c r="F1313" s="27" t="s">
        <v>4637</v>
      </c>
      <c r="G1313" s="27" t="s">
        <v>4639</v>
      </c>
      <c r="H1313" s="27" t="s">
        <v>488</v>
      </c>
      <c r="I1313" s="26" t="s">
        <v>4637</v>
      </c>
    </row>
    <row r="1314" spans="2:9">
      <c r="B1314" s="26" t="s">
        <v>4640</v>
      </c>
      <c r="C1314" s="27" t="s">
        <v>4641</v>
      </c>
      <c r="D1314" s="27">
        <v>0.54513612551811796</v>
      </c>
      <c r="E1314" s="27">
        <v>-1.653699466264736</v>
      </c>
      <c r="F1314" s="27" t="s">
        <v>4640</v>
      </c>
      <c r="G1314" s="27" t="s">
        <v>4642</v>
      </c>
      <c r="H1314" s="27" t="s">
        <v>488</v>
      </c>
      <c r="I1314" s="26" t="s">
        <v>4640</v>
      </c>
    </row>
    <row r="1315" spans="2:9">
      <c r="B1315" s="26" t="s">
        <v>4643</v>
      </c>
      <c r="C1315" s="27" t="s">
        <v>4644</v>
      </c>
      <c r="D1315" s="27">
        <v>0.1438005954969028</v>
      </c>
      <c r="E1315" s="27">
        <v>-1.2613673681641986</v>
      </c>
      <c r="F1315" s="27" t="s">
        <v>4643</v>
      </c>
      <c r="G1315" s="27" t="s">
        <v>4643</v>
      </c>
      <c r="H1315" s="27" t="s">
        <v>1155</v>
      </c>
      <c r="I1315" s="26" t="s">
        <v>4643</v>
      </c>
    </row>
    <row r="1316" spans="2:9">
      <c r="B1316" s="26" t="s">
        <v>4645</v>
      </c>
      <c r="C1316" s="27" t="s">
        <v>4646</v>
      </c>
      <c r="D1316" s="27">
        <v>0.52718192573163658</v>
      </c>
      <c r="E1316" s="27">
        <v>-1.6054865299284837</v>
      </c>
      <c r="F1316" s="27" t="s">
        <v>4645</v>
      </c>
      <c r="G1316" s="27" t="s">
        <v>4647</v>
      </c>
      <c r="H1316" s="27" t="s">
        <v>488</v>
      </c>
      <c r="I1316" s="26" t="s">
        <v>4645</v>
      </c>
    </row>
    <row r="1317" spans="2:9">
      <c r="B1317" s="26" t="s">
        <v>4648</v>
      </c>
      <c r="C1317" s="27" t="s">
        <v>4649</v>
      </c>
      <c r="D1317" s="27">
        <v>0.10761019204164898</v>
      </c>
      <c r="E1317" s="27">
        <v>2.1895330785493734E-2</v>
      </c>
      <c r="F1317" s="27" t="s">
        <v>4648</v>
      </c>
      <c r="G1317" s="27" t="s">
        <v>4650</v>
      </c>
      <c r="H1317" s="27" t="s">
        <v>4651</v>
      </c>
      <c r="I1317" s="26" t="s">
        <v>4648</v>
      </c>
    </row>
    <row r="1318" spans="2:9">
      <c r="B1318" s="26" t="s">
        <v>4652</v>
      </c>
      <c r="C1318" s="27" t="s">
        <v>4653</v>
      </c>
      <c r="D1318" s="27">
        <v>0.7116963786257946</v>
      </c>
      <c r="E1318" s="27">
        <v>-1.2893200401111145</v>
      </c>
      <c r="F1318" s="27" t="s">
        <v>4652</v>
      </c>
      <c r="G1318" s="27" t="s">
        <v>4116</v>
      </c>
      <c r="H1318" s="27" t="s">
        <v>488</v>
      </c>
      <c r="I1318" s="26" t="s">
        <v>4652</v>
      </c>
    </row>
    <row r="1319" spans="2:9">
      <c r="B1319" s="26" t="s">
        <v>4654</v>
      </c>
      <c r="C1319" s="27" t="s">
        <v>4655</v>
      </c>
      <c r="D1319" s="27">
        <v>0.5902302005033484</v>
      </c>
      <c r="E1319" s="27">
        <v>-2.0621414247977929</v>
      </c>
      <c r="F1319" s="27" t="s">
        <v>4654</v>
      </c>
      <c r="G1319" s="27" t="s">
        <v>4654</v>
      </c>
      <c r="H1319" s="27" t="s">
        <v>488</v>
      </c>
      <c r="I1319" s="26" t="s">
        <v>4654</v>
      </c>
    </row>
    <row r="1320" spans="2:9">
      <c r="B1320" s="26" t="s">
        <v>4656</v>
      </c>
      <c r="C1320" s="27" t="s">
        <v>4657</v>
      </c>
      <c r="D1320" s="27">
        <v>0.88378938223978276</v>
      </c>
      <c r="E1320" s="27">
        <v>9.500211332856219E-2</v>
      </c>
      <c r="F1320" s="27" t="s">
        <v>4656</v>
      </c>
      <c r="G1320" s="27" t="s">
        <v>4656</v>
      </c>
      <c r="H1320" s="27" t="s">
        <v>1464</v>
      </c>
      <c r="I1320" s="26" t="s">
        <v>4656</v>
      </c>
    </row>
    <row r="1321" spans="2:9">
      <c r="B1321" s="26" t="s">
        <v>4658</v>
      </c>
      <c r="C1321" s="27" t="s">
        <v>4659</v>
      </c>
      <c r="D1321" s="27">
        <v>0.4045498822336307</v>
      </c>
      <c r="E1321" s="27">
        <v>-1.3106305220083243</v>
      </c>
      <c r="F1321" s="27" t="s">
        <v>4658</v>
      </c>
      <c r="G1321" s="27" t="s">
        <v>4660</v>
      </c>
      <c r="H1321" s="27" t="s">
        <v>1539</v>
      </c>
      <c r="I1321" s="26" t="s">
        <v>4658</v>
      </c>
    </row>
    <row r="1322" spans="2:9">
      <c r="B1322" s="26" t="s">
        <v>4661</v>
      </c>
      <c r="C1322" s="27" t="s">
        <v>4662</v>
      </c>
      <c r="D1322" s="27">
        <v>0.11047462985348967</v>
      </c>
      <c r="E1322" s="27">
        <v>1.7405941515762822</v>
      </c>
      <c r="F1322" s="27" t="s">
        <v>4661</v>
      </c>
      <c r="G1322" s="27" t="s">
        <v>4663</v>
      </c>
      <c r="H1322" s="27" t="s">
        <v>1489</v>
      </c>
      <c r="I1322" s="26" t="s">
        <v>4661</v>
      </c>
    </row>
    <row r="1323" spans="2:9">
      <c r="B1323" s="26" t="s">
        <v>4664</v>
      </c>
      <c r="C1323" s="27" t="s">
        <v>4665</v>
      </c>
      <c r="D1323" s="27">
        <v>0.22964169633116904</v>
      </c>
      <c r="E1323" s="27">
        <v>2.159583149955326</v>
      </c>
      <c r="F1323" s="27" t="s">
        <v>4664</v>
      </c>
      <c r="G1323" s="27" t="s">
        <v>4666</v>
      </c>
      <c r="H1323" s="27" t="s">
        <v>1653</v>
      </c>
      <c r="I1323" s="26" t="s">
        <v>4664</v>
      </c>
    </row>
    <row r="1324" spans="2:9">
      <c r="B1324" s="26" t="s">
        <v>4667</v>
      </c>
      <c r="C1324" s="27" t="s">
        <v>4668</v>
      </c>
      <c r="D1324" s="27">
        <v>1.6095814212836593E-3</v>
      </c>
      <c r="E1324" s="27">
        <v>-1.3416200515976078</v>
      </c>
      <c r="F1324" s="27" t="s">
        <v>4667</v>
      </c>
      <c r="G1324" s="27" t="s">
        <v>4667</v>
      </c>
      <c r="H1324" s="27" t="s">
        <v>1564</v>
      </c>
      <c r="I1324" s="26" t="s">
        <v>4667</v>
      </c>
    </row>
    <row r="1325" spans="2:9">
      <c r="B1325" s="26" t="s">
        <v>4669</v>
      </c>
      <c r="C1325" s="27" t="s">
        <v>4670</v>
      </c>
      <c r="D1325" s="27">
        <v>-0.61948016485050339</v>
      </c>
      <c r="E1325" s="27">
        <v>-1.2143006564282575</v>
      </c>
      <c r="F1325" s="27" t="s">
        <v>4669</v>
      </c>
      <c r="G1325" s="27" t="s">
        <v>4669</v>
      </c>
      <c r="H1325" s="27" t="s">
        <v>1264</v>
      </c>
      <c r="I1325" s="26" t="s">
        <v>4669</v>
      </c>
    </row>
    <row r="1326" spans="2:9">
      <c r="B1326" s="26" t="s">
        <v>4671</v>
      </c>
      <c r="C1326" s="27" t="s">
        <v>4672</v>
      </c>
      <c r="D1326" s="27">
        <v>0.89270278267119718</v>
      </c>
      <c r="E1326" s="27">
        <v>-3.3209774837885298E-3</v>
      </c>
      <c r="F1326" s="27" t="s">
        <v>4671</v>
      </c>
      <c r="G1326" s="27" t="s">
        <v>4601</v>
      </c>
      <c r="H1326" s="27" t="s">
        <v>1194</v>
      </c>
      <c r="I1326" s="26" t="s">
        <v>4671</v>
      </c>
    </row>
    <row r="1327" spans="2:9">
      <c r="B1327" s="26" t="s">
        <v>4673</v>
      </c>
      <c r="C1327" s="27" t="s">
        <v>4674</v>
      </c>
      <c r="D1327" s="27">
        <v>0.55015571812006436</v>
      </c>
      <c r="E1327" s="27">
        <v>1.2985878407172025</v>
      </c>
      <c r="F1327" s="27" t="s">
        <v>4673</v>
      </c>
      <c r="G1327" s="27" t="s">
        <v>4675</v>
      </c>
      <c r="H1327" s="27" t="s">
        <v>1720</v>
      </c>
      <c r="I1327" s="26" t="s">
        <v>4673</v>
      </c>
    </row>
    <row r="1328" spans="2:9">
      <c r="B1328" s="26" t="s">
        <v>4676</v>
      </c>
      <c r="C1328" s="27" t="s">
        <v>4677</v>
      </c>
      <c r="D1328" s="27">
        <v>0.89833143797705239</v>
      </c>
      <c r="E1328" s="27">
        <v>-8.0623913999556557E-3</v>
      </c>
      <c r="F1328" s="27" t="s">
        <v>4676</v>
      </c>
      <c r="G1328" s="27" t="s">
        <v>4601</v>
      </c>
      <c r="H1328" s="27" t="s">
        <v>1194</v>
      </c>
      <c r="I1328" s="26" t="s">
        <v>4676</v>
      </c>
    </row>
    <row r="1329" spans="2:9">
      <c r="B1329" s="26" t="s">
        <v>4678</v>
      </c>
      <c r="C1329" s="27" t="s">
        <v>4679</v>
      </c>
      <c r="D1329" s="27">
        <v>0.63731049440151</v>
      </c>
      <c r="E1329" s="27">
        <v>1.8085102188608377</v>
      </c>
      <c r="F1329" s="27" t="s">
        <v>4678</v>
      </c>
      <c r="G1329" s="27" t="s">
        <v>4680</v>
      </c>
      <c r="H1329" s="27" t="s">
        <v>488</v>
      </c>
      <c r="I1329" s="26" t="s">
        <v>4678</v>
      </c>
    </row>
    <row r="1330" spans="2:9">
      <c r="B1330" s="26" t="s">
        <v>4681</v>
      </c>
      <c r="C1330" s="27" t="s">
        <v>4682</v>
      </c>
      <c r="D1330" s="27">
        <v>0.91047019504102156</v>
      </c>
      <c r="E1330" s="27">
        <v>7.7107601595010053E-2</v>
      </c>
      <c r="F1330" s="27" t="s">
        <v>4681</v>
      </c>
      <c r="G1330" s="27" t="s">
        <v>4681</v>
      </c>
      <c r="H1330" s="27" t="s">
        <v>1436</v>
      </c>
      <c r="I1330" s="26" t="s">
        <v>4681</v>
      </c>
    </row>
    <row r="1331" spans="2:9">
      <c r="B1331" s="26" t="s">
        <v>4683</v>
      </c>
      <c r="C1331" s="27" t="s">
        <v>4684</v>
      </c>
      <c r="D1331" s="27">
        <v>-0.3625886500450119</v>
      </c>
      <c r="E1331" s="27">
        <v>2.9188887369093068</v>
      </c>
      <c r="F1331" s="27" t="s">
        <v>4683</v>
      </c>
      <c r="G1331" s="27" t="s">
        <v>4685</v>
      </c>
      <c r="H1331" s="27" t="s">
        <v>3360</v>
      </c>
      <c r="I1331" s="26" t="s">
        <v>4683</v>
      </c>
    </row>
    <row r="1332" spans="2:9">
      <c r="B1332" s="26" t="s">
        <v>4686</v>
      </c>
      <c r="C1332" s="27" t="s">
        <v>4687</v>
      </c>
      <c r="D1332" s="27">
        <v>0.80045687462329906</v>
      </c>
      <c r="E1332" s="27">
        <v>2.0585111705228941E-2</v>
      </c>
      <c r="F1332" s="27" t="s">
        <v>4686</v>
      </c>
      <c r="G1332" s="27" t="s">
        <v>4688</v>
      </c>
      <c r="H1332" s="27" t="s">
        <v>1293</v>
      </c>
      <c r="I1332" s="26" t="s">
        <v>4686</v>
      </c>
    </row>
    <row r="1333" spans="2:9">
      <c r="B1333" s="26" t="s">
        <v>4689</v>
      </c>
      <c r="C1333" s="27" t="s">
        <v>4690</v>
      </c>
      <c r="D1333" s="27">
        <v>0.38355355348882153</v>
      </c>
      <c r="E1333" s="27">
        <v>-2.7809902556649861</v>
      </c>
      <c r="F1333" s="27" t="s">
        <v>4689</v>
      </c>
      <c r="G1333" s="27" t="s">
        <v>4689</v>
      </c>
      <c r="H1333" s="27" t="s">
        <v>1906</v>
      </c>
      <c r="I1333" s="26" t="s">
        <v>4689</v>
      </c>
    </row>
    <row r="1334" spans="2:9">
      <c r="B1334" s="26" t="s">
        <v>4691</v>
      </c>
      <c r="C1334" s="27" t="s">
        <v>4692</v>
      </c>
      <c r="D1334" s="27">
        <v>0.8824966241790676</v>
      </c>
      <c r="E1334" s="27">
        <v>5.3876324333721221E-2</v>
      </c>
      <c r="F1334" s="27" t="s">
        <v>4691</v>
      </c>
      <c r="G1334" s="27" t="s">
        <v>4693</v>
      </c>
      <c r="H1334" s="27" t="s">
        <v>1293</v>
      </c>
      <c r="I1334" s="26" t="s">
        <v>4691</v>
      </c>
    </row>
    <row r="1335" spans="2:9">
      <c r="B1335" s="26" t="s">
        <v>4694</v>
      </c>
      <c r="C1335" s="27" t="s">
        <v>4695</v>
      </c>
      <c r="D1335" s="27">
        <v>-0.20982173734552012</v>
      </c>
      <c r="E1335" s="27">
        <v>-1.3458985051839221</v>
      </c>
      <c r="F1335" s="27" t="s">
        <v>4694</v>
      </c>
      <c r="G1335" s="27" t="s">
        <v>4696</v>
      </c>
      <c r="H1335" s="27" t="s">
        <v>1467</v>
      </c>
      <c r="I1335" s="26" t="s">
        <v>4694</v>
      </c>
    </row>
    <row r="1336" spans="2:9">
      <c r="B1336" s="26" t="s">
        <v>4697</v>
      </c>
      <c r="C1336" s="27" t="s">
        <v>4698</v>
      </c>
      <c r="D1336" s="27">
        <v>0.79316660644483472</v>
      </c>
      <c r="E1336" s="27">
        <v>0.16190965685146944</v>
      </c>
      <c r="F1336" s="27" t="s">
        <v>4697</v>
      </c>
      <c r="G1336" s="27" t="s">
        <v>4699</v>
      </c>
      <c r="H1336" s="27" t="s">
        <v>1325</v>
      </c>
      <c r="I1336" s="26" t="s">
        <v>4697</v>
      </c>
    </row>
    <row r="1337" spans="2:9">
      <c r="B1337" s="26" t="s">
        <v>4700</v>
      </c>
      <c r="C1337" s="27" t="s">
        <v>4701</v>
      </c>
      <c r="D1337" s="27">
        <v>0.17379919102961394</v>
      </c>
      <c r="E1337" s="27">
        <v>-1.4490073069845777</v>
      </c>
      <c r="F1337" s="27" t="s">
        <v>4700</v>
      </c>
      <c r="G1337" s="27" t="s">
        <v>4702</v>
      </c>
      <c r="H1337" s="27" t="s">
        <v>3423</v>
      </c>
      <c r="I1337" s="26" t="s">
        <v>4700</v>
      </c>
    </row>
    <row r="1338" spans="2:9">
      <c r="B1338" s="26" t="s">
        <v>4703</v>
      </c>
      <c r="C1338" s="27" t="s">
        <v>4704</v>
      </c>
      <c r="D1338" s="27">
        <v>-0.37810812142890721</v>
      </c>
      <c r="E1338" s="27">
        <v>-0.86796095087992176</v>
      </c>
      <c r="F1338" s="27" t="s">
        <v>4703</v>
      </c>
      <c r="G1338" s="27" t="s">
        <v>4703</v>
      </c>
      <c r="H1338" s="27" t="s">
        <v>1281</v>
      </c>
      <c r="I1338" s="26" t="s">
        <v>4703</v>
      </c>
    </row>
    <row r="1339" spans="2:9">
      <c r="B1339" s="26" t="s">
        <v>4705</v>
      </c>
      <c r="C1339" s="27" t="s">
        <v>4706</v>
      </c>
      <c r="D1339" s="27">
        <v>3.7885164271574436E-2</v>
      </c>
      <c r="E1339" s="27">
        <v>0.37519169371916194</v>
      </c>
      <c r="F1339" s="27" t="s">
        <v>4705</v>
      </c>
      <c r="G1339" s="27" t="s">
        <v>4705</v>
      </c>
      <c r="H1339" s="27" t="s">
        <v>1735</v>
      </c>
      <c r="I1339" s="26" t="s">
        <v>4705</v>
      </c>
    </row>
    <row r="1340" spans="2:9">
      <c r="B1340" s="26" t="s">
        <v>4707</v>
      </c>
      <c r="C1340" s="27" t="s">
        <v>4708</v>
      </c>
      <c r="D1340" s="27">
        <v>0.18488796130794471</v>
      </c>
      <c r="E1340" s="27">
        <v>-1.4930314903324617</v>
      </c>
      <c r="F1340" s="27" t="s">
        <v>4707</v>
      </c>
      <c r="G1340" s="27" t="s">
        <v>4709</v>
      </c>
      <c r="H1340" s="27" t="s">
        <v>3423</v>
      </c>
      <c r="I1340" s="26" t="s">
        <v>4707</v>
      </c>
    </row>
    <row r="1341" spans="2:9">
      <c r="B1341" s="26" t="s">
        <v>4710</v>
      </c>
      <c r="C1341" s="27" t="s">
        <v>4711</v>
      </c>
      <c r="D1341" s="27">
        <v>0.67686136606707015</v>
      </c>
      <c r="E1341" s="27">
        <v>-0.15945187670995209</v>
      </c>
      <c r="F1341" s="27" t="s">
        <v>4710</v>
      </c>
      <c r="G1341" s="27" t="s">
        <v>4712</v>
      </c>
      <c r="H1341" s="27" t="s">
        <v>4713</v>
      </c>
      <c r="I1341" s="26" t="s">
        <v>4710</v>
      </c>
    </row>
    <row r="1342" spans="2:9">
      <c r="B1342" s="26" t="s">
        <v>4714</v>
      </c>
      <c r="C1342" s="27" t="s">
        <v>4715</v>
      </c>
      <c r="D1342" s="27">
        <v>0.60614238832150691</v>
      </c>
      <c r="E1342" s="27">
        <v>-1.6096176254788284</v>
      </c>
      <c r="F1342" s="27" t="s">
        <v>4714</v>
      </c>
      <c r="G1342" s="27" t="s">
        <v>4716</v>
      </c>
      <c r="H1342" s="27" t="s">
        <v>488</v>
      </c>
      <c r="I1342" s="26" t="s">
        <v>4714</v>
      </c>
    </row>
    <row r="1343" spans="2:9">
      <c r="B1343" s="26" t="s">
        <v>4717</v>
      </c>
      <c r="C1343" s="27" t="s">
        <v>4718</v>
      </c>
      <c r="D1343" s="27">
        <v>0.80675577490744843</v>
      </c>
      <c r="E1343" s="27">
        <v>0.25233272193634876</v>
      </c>
      <c r="F1343" s="27" t="s">
        <v>4717</v>
      </c>
      <c r="G1343" s="27" t="s">
        <v>4719</v>
      </c>
      <c r="H1343" s="27" t="s">
        <v>4720</v>
      </c>
      <c r="I1343" s="26" t="s">
        <v>4717</v>
      </c>
    </row>
    <row r="1344" spans="2:9">
      <c r="B1344" s="26" t="s">
        <v>4721</v>
      </c>
      <c r="C1344" s="27" t="s">
        <v>4722</v>
      </c>
      <c r="D1344" s="27">
        <v>1.2229312957316312</v>
      </c>
      <c r="E1344" s="27">
        <v>0.43586978849629676</v>
      </c>
      <c r="F1344" s="27" t="s">
        <v>4721</v>
      </c>
      <c r="G1344" s="27" t="s">
        <v>4721</v>
      </c>
      <c r="H1344" s="27" t="s">
        <v>1270</v>
      </c>
      <c r="I1344" s="26" t="s">
        <v>4721</v>
      </c>
    </row>
    <row r="1345" spans="2:9">
      <c r="B1345" s="26" t="s">
        <v>4723</v>
      </c>
      <c r="C1345" s="27" t="s">
        <v>4724</v>
      </c>
      <c r="D1345" s="27">
        <v>0.46706056473656188</v>
      </c>
      <c r="E1345" s="27">
        <v>1.4117845707454926</v>
      </c>
      <c r="F1345" s="27" t="s">
        <v>4723</v>
      </c>
      <c r="G1345" s="27" t="s">
        <v>4723</v>
      </c>
      <c r="H1345" s="27" t="s">
        <v>1305</v>
      </c>
      <c r="I1345" s="26" t="s">
        <v>4723</v>
      </c>
    </row>
    <row r="1346" spans="2:9">
      <c r="B1346" s="26" t="s">
        <v>4725</v>
      </c>
      <c r="C1346" s="27" t="s">
        <v>4726</v>
      </c>
      <c r="D1346" s="27">
        <v>1.1439551204472702</v>
      </c>
      <c r="E1346" s="27">
        <v>0.38610173259884439</v>
      </c>
      <c r="F1346" s="27" t="s">
        <v>4725</v>
      </c>
      <c r="G1346" s="27" t="s">
        <v>4727</v>
      </c>
      <c r="H1346" s="27" t="s">
        <v>1296</v>
      </c>
      <c r="I1346" s="26" t="s">
        <v>4725</v>
      </c>
    </row>
    <row r="1347" spans="2:9">
      <c r="B1347" s="26" t="s">
        <v>4728</v>
      </c>
      <c r="C1347" s="27" t="s">
        <v>4729</v>
      </c>
      <c r="D1347" s="27">
        <v>0.20900318458423697</v>
      </c>
      <c r="E1347" s="27">
        <v>0.68032933443795063</v>
      </c>
      <c r="F1347" s="27" t="s">
        <v>4728</v>
      </c>
      <c r="G1347" s="27" t="s">
        <v>4728</v>
      </c>
      <c r="H1347" s="27" t="s">
        <v>1230</v>
      </c>
      <c r="I1347" s="26" t="s">
        <v>4728</v>
      </c>
    </row>
    <row r="1348" spans="2:9">
      <c r="B1348" s="26" t="s">
        <v>4730</v>
      </c>
      <c r="C1348" s="27" t="s">
        <v>4731</v>
      </c>
      <c r="D1348" s="27">
        <v>0.83686095514413883</v>
      </c>
      <c r="E1348" s="27">
        <v>3.519753070764204E-3</v>
      </c>
      <c r="F1348" s="27" t="s">
        <v>4730</v>
      </c>
      <c r="G1348" s="27" t="s">
        <v>4732</v>
      </c>
      <c r="H1348" s="27" t="s">
        <v>1293</v>
      </c>
      <c r="I1348" s="26" t="s">
        <v>4730</v>
      </c>
    </row>
    <row r="1349" spans="2:9">
      <c r="B1349" s="26" t="s">
        <v>4733</v>
      </c>
      <c r="C1349" s="27" t="s">
        <v>4734</v>
      </c>
      <c r="D1349" s="27">
        <v>-0.28739755016173291</v>
      </c>
      <c r="E1349" s="27">
        <v>-3.1300686323898192</v>
      </c>
      <c r="F1349" s="27" t="s">
        <v>4733</v>
      </c>
      <c r="G1349" s="27" t="s">
        <v>4735</v>
      </c>
      <c r="H1349" s="27" t="s">
        <v>4736</v>
      </c>
      <c r="I1349" s="26" t="s">
        <v>4733</v>
      </c>
    </row>
    <row r="1350" spans="2:9">
      <c r="B1350" s="26" t="s">
        <v>4737</v>
      </c>
      <c r="C1350" s="27" t="s">
        <v>4738</v>
      </c>
      <c r="D1350" s="27">
        <v>0.44829130445178772</v>
      </c>
      <c r="E1350" s="27">
        <v>-1.903822623743181</v>
      </c>
      <c r="F1350" s="27" t="s">
        <v>4737</v>
      </c>
      <c r="G1350" s="27" t="s">
        <v>4739</v>
      </c>
      <c r="H1350" s="27" t="s">
        <v>1198</v>
      </c>
      <c r="I1350" s="26" t="s">
        <v>4737</v>
      </c>
    </row>
    <row r="1351" spans="2:9">
      <c r="B1351" s="26" t="s">
        <v>4740</v>
      </c>
      <c r="C1351" s="27" t="s">
        <v>4741</v>
      </c>
      <c r="D1351" s="27">
        <v>1.0071457389307443</v>
      </c>
      <c r="E1351" s="27">
        <v>-5.8279510418969664E-2</v>
      </c>
      <c r="F1351" s="27" t="s">
        <v>4740</v>
      </c>
      <c r="G1351" s="27" t="s">
        <v>4740</v>
      </c>
      <c r="H1351" s="27" t="s">
        <v>1194</v>
      </c>
      <c r="I1351" s="26" t="s">
        <v>4740</v>
      </c>
    </row>
    <row r="1352" spans="2:9">
      <c r="B1352" s="26" t="s">
        <v>4742</v>
      </c>
      <c r="C1352" s="27" t="s">
        <v>4743</v>
      </c>
      <c r="D1352" s="27">
        <v>0.61955519763715083</v>
      </c>
      <c r="E1352" s="27">
        <v>0.22022739034591099</v>
      </c>
      <c r="F1352" s="27" t="s">
        <v>4742</v>
      </c>
      <c r="G1352" s="27" t="s">
        <v>4742</v>
      </c>
      <c r="H1352" s="27" t="s">
        <v>1325</v>
      </c>
      <c r="I1352" s="26" t="s">
        <v>4742</v>
      </c>
    </row>
    <row r="1353" spans="2:9">
      <c r="B1353" s="26" t="s">
        <v>4744</v>
      </c>
      <c r="C1353" s="27" t="s">
        <v>4745</v>
      </c>
      <c r="D1353" s="27">
        <v>0.46413541513873252</v>
      </c>
      <c r="E1353" s="27">
        <v>-1.3977486465948068</v>
      </c>
      <c r="F1353" s="27" t="s">
        <v>4744</v>
      </c>
      <c r="G1353" s="27" t="s">
        <v>4746</v>
      </c>
      <c r="H1353" s="27" t="s">
        <v>488</v>
      </c>
      <c r="I1353" s="26" t="s">
        <v>4744</v>
      </c>
    </row>
    <row r="1354" spans="2:9">
      <c r="B1354" s="26" t="s">
        <v>4747</v>
      </c>
      <c r="C1354" s="27" t="s">
        <v>4748</v>
      </c>
      <c r="D1354" s="27">
        <v>0.71298448309228601</v>
      </c>
      <c r="E1354" s="27">
        <v>-1.6887666399183552</v>
      </c>
      <c r="F1354" s="27" t="s">
        <v>4747</v>
      </c>
      <c r="G1354" s="27" t="s">
        <v>4749</v>
      </c>
      <c r="H1354" s="27" t="s">
        <v>488</v>
      </c>
      <c r="I1354" s="26" t="s">
        <v>4747</v>
      </c>
    </row>
    <row r="1355" spans="2:9">
      <c r="B1355" s="26" t="s">
        <v>4750</v>
      </c>
      <c r="C1355" s="27" t="s">
        <v>4751</v>
      </c>
      <c r="D1355" s="27">
        <v>0.36277716856067554</v>
      </c>
      <c r="E1355" s="27">
        <v>-2.7393117846052477</v>
      </c>
      <c r="F1355" s="27" t="s">
        <v>4750</v>
      </c>
      <c r="G1355" s="27" t="s">
        <v>4750</v>
      </c>
      <c r="H1355" s="27" t="s">
        <v>4752</v>
      </c>
      <c r="I1355" s="26" t="s">
        <v>4750</v>
      </c>
    </row>
    <row r="1356" spans="2:9">
      <c r="B1356" s="26" t="s">
        <v>4753</v>
      </c>
      <c r="C1356" s="27" t="s">
        <v>4754</v>
      </c>
      <c r="D1356" s="27">
        <v>0.84182814877298429</v>
      </c>
      <c r="E1356" s="27">
        <v>0.24761858762671179</v>
      </c>
      <c r="F1356" s="27" t="s">
        <v>4753</v>
      </c>
      <c r="G1356" s="27" t="s">
        <v>4755</v>
      </c>
      <c r="H1356" s="27" t="s">
        <v>3522</v>
      </c>
      <c r="I1356" s="26" t="s">
        <v>4753</v>
      </c>
    </row>
    <row r="1357" spans="2:9">
      <c r="B1357" s="26" t="s">
        <v>4756</v>
      </c>
      <c r="C1357" s="27" t="s">
        <v>4757</v>
      </c>
      <c r="D1357" s="27">
        <v>0.30436971821846293</v>
      </c>
      <c r="E1357" s="27">
        <v>1.775383823844312</v>
      </c>
      <c r="F1357" s="27" t="s">
        <v>4756</v>
      </c>
      <c r="G1357" s="27" t="s">
        <v>4756</v>
      </c>
      <c r="H1357" s="27" t="s">
        <v>1913</v>
      </c>
      <c r="I1357" s="26" t="s">
        <v>4756</v>
      </c>
    </row>
    <row r="1358" spans="2:9">
      <c r="B1358" s="26" t="s">
        <v>4758</v>
      </c>
      <c r="C1358" s="27" t="s">
        <v>4759</v>
      </c>
      <c r="D1358" s="27">
        <v>5.4488654571242148E-2</v>
      </c>
      <c r="E1358" s="27">
        <v>0.62148905383957154</v>
      </c>
      <c r="F1358" s="27" t="s">
        <v>4758</v>
      </c>
      <c r="G1358" s="27" t="s">
        <v>4758</v>
      </c>
      <c r="H1358" s="27" t="s">
        <v>2947</v>
      </c>
      <c r="I1358" s="26" t="s">
        <v>4758</v>
      </c>
    </row>
    <row r="1359" spans="2:9">
      <c r="B1359" s="26" t="s">
        <v>4760</v>
      </c>
      <c r="C1359" s="27" t="s">
        <v>4761</v>
      </c>
      <c r="D1359" s="27">
        <v>0.58929995837638816</v>
      </c>
      <c r="E1359" s="27">
        <v>5.1109173888131951E-2</v>
      </c>
      <c r="F1359" s="27" t="s">
        <v>4760</v>
      </c>
      <c r="G1359" s="27" t="s">
        <v>4760</v>
      </c>
      <c r="H1359" s="27" t="s">
        <v>1145</v>
      </c>
      <c r="I1359" s="26" t="s">
        <v>4760</v>
      </c>
    </row>
    <row r="1360" spans="2:9">
      <c r="B1360" s="26" t="s">
        <v>4762</v>
      </c>
      <c r="C1360" s="27" t="s">
        <v>4763</v>
      </c>
      <c r="D1360" s="27">
        <v>0.11479676553274198</v>
      </c>
      <c r="E1360" s="27">
        <v>5.7965178347745477E-2</v>
      </c>
      <c r="F1360" s="27" t="s">
        <v>4762</v>
      </c>
      <c r="G1360" s="27" t="s">
        <v>4764</v>
      </c>
      <c r="H1360" s="27" t="s">
        <v>1188</v>
      </c>
      <c r="I1360" s="26" t="s">
        <v>4762</v>
      </c>
    </row>
    <row r="1361" spans="2:9">
      <c r="B1361" s="26" t="s">
        <v>4765</v>
      </c>
      <c r="C1361" s="27" t="s">
        <v>4766</v>
      </c>
      <c r="D1361" s="27">
        <v>0.66720447763825141</v>
      </c>
      <c r="E1361" s="27">
        <v>-1.4951135496733416</v>
      </c>
      <c r="F1361" s="27" t="s">
        <v>4765</v>
      </c>
      <c r="G1361" s="27" t="s">
        <v>4767</v>
      </c>
      <c r="H1361" s="27" t="s">
        <v>488</v>
      </c>
      <c r="I1361" s="26" t="s">
        <v>4765</v>
      </c>
    </row>
    <row r="1362" spans="2:9">
      <c r="B1362" s="26" t="s">
        <v>4768</v>
      </c>
      <c r="C1362" s="27" t="s">
        <v>4769</v>
      </c>
      <c r="D1362" s="27">
        <v>0.470465715795021</v>
      </c>
      <c r="E1362" s="27">
        <v>-1.7709856133040491</v>
      </c>
      <c r="F1362" s="27" t="s">
        <v>4768</v>
      </c>
      <c r="G1362" s="27" t="s">
        <v>4770</v>
      </c>
      <c r="H1362" s="27" t="s">
        <v>1198</v>
      </c>
      <c r="I1362" s="26" t="s">
        <v>4768</v>
      </c>
    </row>
    <row r="1363" spans="2:9">
      <c r="B1363" s="26" t="s">
        <v>4771</v>
      </c>
      <c r="C1363" s="27" t="s">
        <v>4772</v>
      </c>
      <c r="D1363" s="27">
        <v>4.8224416859965542E-2</v>
      </c>
      <c r="E1363" s="27">
        <v>-0.64085581251145129</v>
      </c>
      <c r="F1363" s="27" t="s">
        <v>4771</v>
      </c>
      <c r="G1363" s="27" t="s">
        <v>4773</v>
      </c>
      <c r="H1363" s="27" t="s">
        <v>2947</v>
      </c>
      <c r="I1363" s="26" t="s">
        <v>4771</v>
      </c>
    </row>
    <row r="1364" spans="2:9">
      <c r="B1364" s="26" t="s">
        <v>4774</v>
      </c>
      <c r="C1364" s="27" t="s">
        <v>4775</v>
      </c>
      <c r="D1364" s="27">
        <v>0.48750362176394085</v>
      </c>
      <c r="E1364" s="27">
        <v>-0.26854682267126145</v>
      </c>
      <c r="F1364" s="27" t="s">
        <v>4774</v>
      </c>
      <c r="G1364" s="27" t="s">
        <v>4774</v>
      </c>
      <c r="H1364" s="27" t="s">
        <v>1206</v>
      </c>
      <c r="I1364" s="26" t="s">
        <v>4774</v>
      </c>
    </row>
    <row r="1365" spans="2:9">
      <c r="B1365" s="26" t="s">
        <v>4776</v>
      </c>
      <c r="C1365" s="27" t="s">
        <v>4777</v>
      </c>
      <c r="D1365" s="27">
        <v>-0.28821145435759737</v>
      </c>
      <c r="E1365" s="27">
        <v>-1.1901801401199938</v>
      </c>
      <c r="F1365" s="27" t="s">
        <v>4776</v>
      </c>
      <c r="G1365" s="27" t="s">
        <v>4542</v>
      </c>
      <c r="H1365" s="27" t="s">
        <v>1492</v>
      </c>
      <c r="I1365" s="26" t="s">
        <v>4776</v>
      </c>
    </row>
    <row r="1366" spans="2:9">
      <c r="B1366" s="26" t="s">
        <v>4778</v>
      </c>
      <c r="C1366" s="27" t="s">
        <v>4779</v>
      </c>
      <c r="D1366" s="27">
        <v>-0.61038003666600105</v>
      </c>
      <c r="E1366" s="27">
        <v>-1.0104531344544276</v>
      </c>
      <c r="F1366" s="27" t="s">
        <v>4778</v>
      </c>
      <c r="G1366" s="27" t="s">
        <v>4778</v>
      </c>
      <c r="H1366" s="27" t="s">
        <v>1264</v>
      </c>
      <c r="I1366" s="26" t="s">
        <v>4778</v>
      </c>
    </row>
    <row r="1367" spans="2:9">
      <c r="B1367" s="26" t="s">
        <v>4780</v>
      </c>
      <c r="C1367" s="27" t="s">
        <v>4781</v>
      </c>
      <c r="D1367" s="27">
        <v>1.0193805007150305</v>
      </c>
      <c r="E1367" s="27">
        <v>0.27367635389131428</v>
      </c>
      <c r="F1367" s="27" t="s">
        <v>4780</v>
      </c>
      <c r="G1367" s="27" t="s">
        <v>4782</v>
      </c>
      <c r="H1367" s="27" t="s">
        <v>1296</v>
      </c>
      <c r="I1367" s="26" t="s">
        <v>4780</v>
      </c>
    </row>
    <row r="1368" spans="2:9">
      <c r="B1368" s="26" t="s">
        <v>4783</v>
      </c>
      <c r="C1368" s="27" t="s">
        <v>4784</v>
      </c>
      <c r="D1368" s="27">
        <v>0.93084690606926768</v>
      </c>
      <c r="E1368" s="27">
        <v>-4.9736996781241313E-2</v>
      </c>
      <c r="F1368" s="27" t="s">
        <v>4783</v>
      </c>
      <c r="G1368" s="27" t="s">
        <v>4783</v>
      </c>
      <c r="H1368" s="27" t="s">
        <v>1194</v>
      </c>
      <c r="I1368" s="26" t="s">
        <v>4783</v>
      </c>
    </row>
    <row r="1369" spans="2:9">
      <c r="B1369" s="26" t="s">
        <v>4785</v>
      </c>
      <c r="C1369" s="27" t="s">
        <v>4786</v>
      </c>
      <c r="D1369" s="27">
        <v>1.0654292780162931</v>
      </c>
      <c r="E1369" s="27">
        <v>0.49121843247765873</v>
      </c>
      <c r="F1369" s="27" t="s">
        <v>4785</v>
      </c>
      <c r="G1369" s="27" t="s">
        <v>4785</v>
      </c>
      <c r="H1369" s="27" t="s">
        <v>3031</v>
      </c>
      <c r="I1369" s="26" t="s">
        <v>4785</v>
      </c>
    </row>
    <row r="1370" spans="2:9">
      <c r="B1370" s="26" t="s">
        <v>4787</v>
      </c>
      <c r="C1370" s="27" t="s">
        <v>4788</v>
      </c>
      <c r="D1370" s="27">
        <v>0.34727340982721017</v>
      </c>
      <c r="E1370" s="27">
        <v>1.7830458714585138</v>
      </c>
      <c r="F1370" s="27" t="s">
        <v>4787</v>
      </c>
      <c r="G1370" s="27" t="s">
        <v>4787</v>
      </c>
      <c r="H1370" s="27" t="s">
        <v>4789</v>
      </c>
      <c r="I1370" s="26" t="s">
        <v>4787</v>
      </c>
    </row>
    <row r="1371" spans="2:9">
      <c r="B1371" s="26" t="s">
        <v>4790</v>
      </c>
      <c r="C1371" s="27" t="s">
        <v>4791</v>
      </c>
      <c r="D1371" s="27">
        <v>0.3188873749792987</v>
      </c>
      <c r="E1371" s="27">
        <v>1.7366759758225037</v>
      </c>
      <c r="F1371" s="27" t="s">
        <v>4790</v>
      </c>
      <c r="G1371" s="27" t="s">
        <v>4790</v>
      </c>
      <c r="H1371" s="27" t="s">
        <v>1913</v>
      </c>
      <c r="I1371" s="26" t="s">
        <v>4790</v>
      </c>
    </row>
    <row r="1372" spans="2:9">
      <c r="B1372" s="26" t="s">
        <v>4792</v>
      </c>
      <c r="C1372" s="27" t="s">
        <v>4793</v>
      </c>
      <c r="D1372" s="27">
        <v>0.98641649195389169</v>
      </c>
      <c r="E1372" s="27">
        <v>0.36821038336908812</v>
      </c>
      <c r="F1372" s="27" t="s">
        <v>4794</v>
      </c>
      <c r="G1372" s="27" t="s">
        <v>4794</v>
      </c>
      <c r="H1372" s="27" t="s">
        <v>2757</v>
      </c>
      <c r="I1372" s="26" t="s">
        <v>4792</v>
      </c>
    </row>
    <row r="1373" spans="2:9">
      <c r="B1373" s="26" t="s">
        <v>4795</v>
      </c>
      <c r="C1373" s="27" t="s">
        <v>4796</v>
      </c>
      <c r="D1373" s="27">
        <v>0.78680664271901568</v>
      </c>
      <c r="E1373" s="27">
        <v>6.5674821644065226E-2</v>
      </c>
      <c r="F1373" s="27" t="s">
        <v>4795</v>
      </c>
      <c r="G1373" s="27" t="s">
        <v>4797</v>
      </c>
      <c r="H1373" s="27" t="s">
        <v>1293</v>
      </c>
      <c r="I1373" s="26" t="s">
        <v>4795</v>
      </c>
    </row>
    <row r="1374" spans="2:9">
      <c r="B1374" s="26" t="s">
        <v>4798</v>
      </c>
      <c r="C1374" s="27" t="s">
        <v>4799</v>
      </c>
      <c r="D1374" s="27">
        <v>0.69202746409880478</v>
      </c>
      <c r="E1374" s="27">
        <v>0.39209694310681187</v>
      </c>
      <c r="F1374" s="27" t="s">
        <v>4798</v>
      </c>
      <c r="G1374" s="27" t="s">
        <v>4800</v>
      </c>
      <c r="H1374" s="27" t="s">
        <v>1302</v>
      </c>
      <c r="I1374" s="26" t="s">
        <v>4798</v>
      </c>
    </row>
    <row r="1375" spans="2:9">
      <c r="B1375" s="26" t="s">
        <v>4801</v>
      </c>
      <c r="C1375" s="27" t="s">
        <v>4802</v>
      </c>
      <c r="D1375" s="27">
        <v>0.90061898284994057</v>
      </c>
      <c r="E1375" s="27">
        <v>-0.1072068493037517</v>
      </c>
      <c r="F1375" s="27" t="s">
        <v>4801</v>
      </c>
      <c r="G1375" s="27" t="s">
        <v>4801</v>
      </c>
      <c r="H1375" s="27" t="s">
        <v>1149</v>
      </c>
      <c r="I1375" s="26" t="s">
        <v>4801</v>
      </c>
    </row>
    <row r="1376" spans="2:9">
      <c r="B1376" s="26" t="s">
        <v>4803</v>
      </c>
      <c r="C1376" s="27" t="s">
        <v>4804</v>
      </c>
      <c r="D1376" s="27">
        <v>0.48073000468937938</v>
      </c>
      <c r="E1376" s="27">
        <v>-1.7359324212461533</v>
      </c>
      <c r="F1376" s="27" t="s">
        <v>4803</v>
      </c>
      <c r="G1376" s="27" t="s">
        <v>4805</v>
      </c>
      <c r="H1376" s="27" t="s">
        <v>488</v>
      </c>
      <c r="I1376" s="26" t="s">
        <v>4803</v>
      </c>
    </row>
    <row r="1377" spans="2:9">
      <c r="B1377" s="26" t="s">
        <v>4806</v>
      </c>
      <c r="C1377" s="27" t="s">
        <v>4807</v>
      </c>
      <c r="D1377" s="27">
        <v>0.60941488066899652</v>
      </c>
      <c r="E1377" s="27">
        <v>-1.6083156060223522</v>
      </c>
      <c r="F1377" s="27" t="s">
        <v>4806</v>
      </c>
      <c r="G1377" s="27" t="s">
        <v>4102</v>
      </c>
      <c r="H1377" s="27" t="s">
        <v>488</v>
      </c>
      <c r="I1377" s="26" t="s">
        <v>4806</v>
      </c>
    </row>
    <row r="1378" spans="2:9">
      <c r="B1378" s="26" t="s">
        <v>4808</v>
      </c>
      <c r="C1378" s="27" t="s">
        <v>4809</v>
      </c>
      <c r="D1378" s="27">
        <v>0.80597907230163368</v>
      </c>
      <c r="E1378" s="27">
        <v>-2.0861570712919802E-2</v>
      </c>
      <c r="F1378" s="27" t="s">
        <v>4808</v>
      </c>
      <c r="G1378" s="27" t="s">
        <v>4810</v>
      </c>
      <c r="H1378" s="27" t="s">
        <v>1293</v>
      </c>
      <c r="I1378" s="26" t="s">
        <v>4808</v>
      </c>
    </row>
    <row r="1379" spans="2:9">
      <c r="B1379" s="26" t="s">
        <v>4811</v>
      </c>
      <c r="C1379" s="27" t="s">
        <v>4812</v>
      </c>
      <c r="D1379" s="27">
        <v>0.17047207059026404</v>
      </c>
      <c r="E1379" s="27">
        <v>1.9045904463703946E-2</v>
      </c>
      <c r="F1379" s="27" t="s">
        <v>4811</v>
      </c>
      <c r="G1379" s="27" t="s">
        <v>4813</v>
      </c>
      <c r="H1379" s="27" t="s">
        <v>4651</v>
      </c>
      <c r="I1379" s="26" t="s">
        <v>4811</v>
      </c>
    </row>
    <row r="1380" spans="2:9">
      <c r="B1380" s="26" t="s">
        <v>4814</v>
      </c>
      <c r="C1380" s="27" t="s">
        <v>4815</v>
      </c>
      <c r="D1380" s="27">
        <v>0.32202547756027949</v>
      </c>
      <c r="E1380" s="27">
        <v>-1.202737743608046</v>
      </c>
      <c r="F1380" s="27" t="s">
        <v>4814</v>
      </c>
      <c r="G1380" s="27" t="s">
        <v>4816</v>
      </c>
      <c r="H1380" s="27" t="s">
        <v>2065</v>
      </c>
      <c r="I1380" s="26" t="s">
        <v>4814</v>
      </c>
    </row>
    <row r="1381" spans="2:9">
      <c r="B1381" s="26" t="s">
        <v>4817</v>
      </c>
      <c r="C1381" s="27" t="s">
        <v>4818</v>
      </c>
      <c r="D1381" s="27">
        <v>0.64899890868946009</v>
      </c>
      <c r="E1381" s="27">
        <v>0.46775348596108135</v>
      </c>
      <c r="F1381" s="27" t="s">
        <v>4817</v>
      </c>
      <c r="G1381" s="27" t="s">
        <v>4817</v>
      </c>
      <c r="H1381" s="27" t="s">
        <v>1302</v>
      </c>
      <c r="I1381" s="26" t="s">
        <v>4817</v>
      </c>
    </row>
    <row r="1382" spans="2:9">
      <c r="B1382" s="26" t="s">
        <v>4819</v>
      </c>
      <c r="C1382" s="27" t="s">
        <v>4820</v>
      </c>
      <c r="D1382" s="27">
        <v>0.83357974094407927</v>
      </c>
      <c r="E1382" s="27">
        <v>-6.0039327267294142E-2</v>
      </c>
      <c r="F1382" s="27" t="s">
        <v>4819</v>
      </c>
      <c r="G1382" s="27" t="s">
        <v>4821</v>
      </c>
      <c r="H1382" s="27" t="s">
        <v>1293</v>
      </c>
      <c r="I1382" s="26" t="s">
        <v>4819</v>
      </c>
    </row>
    <row r="1383" spans="2:9">
      <c r="B1383" s="26" t="s">
        <v>4822</v>
      </c>
      <c r="C1383" s="27" t="s">
        <v>4823</v>
      </c>
      <c r="D1383" s="27">
        <v>-0.52213620081687018</v>
      </c>
      <c r="E1383" s="27">
        <v>-1.2426657188833208</v>
      </c>
      <c r="F1383" s="27" t="s">
        <v>4822</v>
      </c>
      <c r="G1383" s="27" t="s">
        <v>4824</v>
      </c>
      <c r="H1383" s="27" t="s">
        <v>1449</v>
      </c>
      <c r="I1383" s="26" t="s">
        <v>4822</v>
      </c>
    </row>
    <row r="1384" spans="2:9">
      <c r="B1384" s="26" t="s">
        <v>4825</v>
      </c>
      <c r="C1384" s="27" t="s">
        <v>4826</v>
      </c>
      <c r="D1384" s="27">
        <v>0.56439234480645406</v>
      </c>
      <c r="E1384" s="27">
        <v>-1.4833780640125431</v>
      </c>
      <c r="F1384" s="27" t="s">
        <v>4825</v>
      </c>
      <c r="G1384" s="27" t="s">
        <v>4827</v>
      </c>
      <c r="H1384" s="27" t="s">
        <v>488</v>
      </c>
      <c r="I1384" s="26" t="s">
        <v>4825</v>
      </c>
    </row>
    <row r="1385" spans="2:9">
      <c r="B1385" s="26" t="s">
        <v>4828</v>
      </c>
      <c r="C1385" s="27" t="s">
        <v>4829</v>
      </c>
      <c r="D1385" s="27">
        <v>0.40104000236433784</v>
      </c>
      <c r="E1385" s="27">
        <v>1.7060976933442666</v>
      </c>
      <c r="F1385" s="27" t="s">
        <v>4828</v>
      </c>
      <c r="G1385" s="27" t="s">
        <v>4828</v>
      </c>
      <c r="H1385" s="27" t="s">
        <v>1386</v>
      </c>
      <c r="I1385" s="26" t="s">
        <v>4828</v>
      </c>
    </row>
    <row r="1386" spans="2:9">
      <c r="B1386" s="26" t="s">
        <v>4830</v>
      </c>
      <c r="C1386" s="27" t="s">
        <v>4831</v>
      </c>
      <c r="D1386" s="27">
        <v>1.0450839333975239</v>
      </c>
      <c r="E1386" s="27">
        <v>-2.2611787697752336E-2</v>
      </c>
      <c r="F1386" s="27" t="s">
        <v>4830</v>
      </c>
      <c r="G1386" s="27" t="s">
        <v>4830</v>
      </c>
      <c r="H1386" s="27" t="s">
        <v>1194</v>
      </c>
      <c r="I1386" s="26" t="s">
        <v>4830</v>
      </c>
    </row>
    <row r="1387" spans="2:9">
      <c r="B1387" s="26" t="s">
        <v>4832</v>
      </c>
      <c r="C1387" s="27" t="s">
        <v>4833</v>
      </c>
      <c r="D1387" s="27">
        <v>0.20561331341170208</v>
      </c>
      <c r="E1387" s="27">
        <v>-1.2243745958843959</v>
      </c>
      <c r="F1387" s="27" t="s">
        <v>4832</v>
      </c>
      <c r="G1387" s="27" t="s">
        <v>4834</v>
      </c>
      <c r="H1387" s="27" t="s">
        <v>1155</v>
      </c>
      <c r="I1387" s="26" t="s">
        <v>4832</v>
      </c>
    </row>
    <row r="1388" spans="2:9">
      <c r="B1388" s="26" t="s">
        <v>4835</v>
      </c>
      <c r="C1388" s="27" t="s">
        <v>4836</v>
      </c>
      <c r="D1388" s="27">
        <v>-0.65278279454466015</v>
      </c>
      <c r="E1388" s="27">
        <v>-1.2640616882390316</v>
      </c>
      <c r="F1388" s="27" t="s">
        <v>4835</v>
      </c>
      <c r="G1388" s="27" t="s">
        <v>4551</v>
      </c>
      <c r="H1388" s="27" t="s">
        <v>1449</v>
      </c>
      <c r="I1388" s="26" t="s">
        <v>4835</v>
      </c>
    </row>
    <row r="1389" spans="2:9">
      <c r="B1389" s="26" t="s">
        <v>4837</v>
      </c>
      <c r="C1389" s="27" t="s">
        <v>4838</v>
      </c>
      <c r="D1389" s="27">
        <v>-0.72510226552580048</v>
      </c>
      <c r="E1389" s="27">
        <v>2.569369083867624</v>
      </c>
      <c r="F1389" s="27" t="s">
        <v>4837</v>
      </c>
      <c r="G1389" s="27" t="s">
        <v>4837</v>
      </c>
      <c r="H1389" s="27" t="s">
        <v>1174</v>
      </c>
      <c r="I1389" s="26" t="s">
        <v>4837</v>
      </c>
    </row>
    <row r="1390" spans="2:9">
      <c r="B1390" s="26" t="s">
        <v>4839</v>
      </c>
      <c r="C1390" s="27" t="s">
        <v>4840</v>
      </c>
      <c r="D1390" s="27">
        <v>0.63244097092751117</v>
      </c>
      <c r="E1390" s="27">
        <v>-2.0077219920839355</v>
      </c>
      <c r="F1390" s="27" t="s">
        <v>4839</v>
      </c>
      <c r="G1390" s="27" t="s">
        <v>4545</v>
      </c>
      <c r="H1390" s="27" t="s">
        <v>488</v>
      </c>
      <c r="I1390" s="26" t="s">
        <v>4839</v>
      </c>
    </row>
    <row r="1391" spans="2:9">
      <c r="B1391" s="26" t="s">
        <v>4841</v>
      </c>
      <c r="C1391" s="27" t="s">
        <v>4842</v>
      </c>
      <c r="D1391" s="27">
        <v>-0.41581422140633856</v>
      </c>
      <c r="E1391" s="27">
        <v>0.52934614354756826</v>
      </c>
      <c r="F1391" s="27" t="s">
        <v>4841</v>
      </c>
      <c r="G1391" s="27" t="s">
        <v>4841</v>
      </c>
      <c r="H1391" s="27" t="s">
        <v>1320</v>
      </c>
      <c r="I1391" s="26" t="s">
        <v>4841</v>
      </c>
    </row>
    <row r="1392" spans="2:9">
      <c r="B1392" s="26" t="s">
        <v>4843</v>
      </c>
      <c r="C1392" s="27" t="s">
        <v>4844</v>
      </c>
      <c r="D1392" s="27">
        <v>0.52624642377506281</v>
      </c>
      <c r="E1392" s="27">
        <v>0.16956414904038555</v>
      </c>
      <c r="F1392" s="27" t="s">
        <v>4843</v>
      </c>
      <c r="G1392" s="27" t="s">
        <v>4845</v>
      </c>
      <c r="H1392" s="27" t="s">
        <v>1365</v>
      </c>
      <c r="I1392" s="26" t="s">
        <v>4843</v>
      </c>
    </row>
    <row r="1393" spans="2:9">
      <c r="B1393" s="26" t="s">
        <v>4846</v>
      </c>
      <c r="C1393" s="27" t="s">
        <v>4847</v>
      </c>
      <c r="D1393" s="27">
        <v>0.61786575659749265</v>
      </c>
      <c r="E1393" s="27">
        <v>0.62742317595951391</v>
      </c>
      <c r="F1393" s="27" t="s">
        <v>4846</v>
      </c>
      <c r="G1393" s="27" t="s">
        <v>4848</v>
      </c>
      <c r="H1393" s="27" t="s">
        <v>1411</v>
      </c>
      <c r="I1393" s="26" t="s">
        <v>4846</v>
      </c>
    </row>
    <row r="1394" spans="2:9">
      <c r="B1394" s="26" t="s">
        <v>4849</v>
      </c>
      <c r="C1394" s="27" t="s">
        <v>4850</v>
      </c>
      <c r="D1394" s="27">
        <v>-1.4423207013008693E-2</v>
      </c>
      <c r="E1394" s="27">
        <v>-0.22247130198754383</v>
      </c>
      <c r="F1394" s="27" t="s">
        <v>4849</v>
      </c>
      <c r="G1394" s="27" t="s">
        <v>4849</v>
      </c>
      <c r="H1394" s="27" t="s">
        <v>1952</v>
      </c>
      <c r="I1394" s="26" t="s">
        <v>4849</v>
      </c>
    </row>
    <row r="1395" spans="2:9">
      <c r="B1395" s="26" t="s">
        <v>4851</v>
      </c>
      <c r="C1395" s="27" t="s">
        <v>4852</v>
      </c>
      <c r="D1395" s="27">
        <v>5.8865767882247955E-2</v>
      </c>
      <c r="E1395" s="27">
        <v>-1.0435218562601376</v>
      </c>
      <c r="F1395" s="27" t="s">
        <v>4851</v>
      </c>
      <c r="G1395" s="27" t="s">
        <v>4851</v>
      </c>
      <c r="H1395" s="27" t="s">
        <v>4210</v>
      </c>
      <c r="I1395" s="26" t="s">
        <v>4851</v>
      </c>
    </row>
    <row r="1396" spans="2:9">
      <c r="B1396" s="26" t="s">
        <v>4853</v>
      </c>
      <c r="C1396" s="27" t="s">
        <v>4854</v>
      </c>
      <c r="D1396" s="27">
        <v>0.9053842897289649</v>
      </c>
      <c r="E1396" s="27">
        <v>-6.4286238008427468E-3</v>
      </c>
      <c r="F1396" s="27" t="s">
        <v>4853</v>
      </c>
      <c r="G1396" s="27" t="s">
        <v>4601</v>
      </c>
      <c r="H1396" s="27" t="s">
        <v>1194</v>
      </c>
      <c r="I1396" s="26" t="s">
        <v>4853</v>
      </c>
    </row>
    <row r="1397" spans="2:9">
      <c r="B1397" s="26" t="s">
        <v>4855</v>
      </c>
      <c r="C1397" s="27" t="s">
        <v>4856</v>
      </c>
      <c r="D1397" s="27">
        <v>0.4535971202924049</v>
      </c>
      <c r="E1397" s="27">
        <v>-1.943389208053907</v>
      </c>
      <c r="F1397" s="27" t="s">
        <v>4855</v>
      </c>
      <c r="G1397" s="27" t="s">
        <v>4857</v>
      </c>
      <c r="H1397" s="27" t="s">
        <v>1198</v>
      </c>
      <c r="I1397" s="26" t="s">
        <v>4855</v>
      </c>
    </row>
    <row r="1398" spans="2:9">
      <c r="B1398" s="26" t="s">
        <v>4858</v>
      </c>
      <c r="C1398" s="27" t="s">
        <v>4859</v>
      </c>
      <c r="D1398" s="27">
        <v>0.88169493920049047</v>
      </c>
      <c r="E1398" s="27">
        <v>2.8284630828217076E-2</v>
      </c>
      <c r="F1398" s="27" t="s">
        <v>4858</v>
      </c>
      <c r="G1398" s="27" t="s">
        <v>4860</v>
      </c>
      <c r="H1398" s="27" t="s">
        <v>1293</v>
      </c>
      <c r="I1398" s="26" t="s">
        <v>4858</v>
      </c>
    </row>
    <row r="1399" spans="2:9">
      <c r="B1399" s="26" t="s">
        <v>4861</v>
      </c>
      <c r="C1399" s="27" t="s">
        <v>4862</v>
      </c>
      <c r="D1399" s="27">
        <v>0.60505501964742014</v>
      </c>
      <c r="E1399" s="27">
        <v>-1.7325307655852908</v>
      </c>
      <c r="F1399" s="27" t="s">
        <v>4861</v>
      </c>
      <c r="G1399" s="27" t="s">
        <v>4863</v>
      </c>
      <c r="H1399" s="27" t="s">
        <v>488</v>
      </c>
      <c r="I1399" s="26" t="s">
        <v>4861</v>
      </c>
    </row>
    <row r="1400" spans="2:9">
      <c r="B1400" s="26" t="s">
        <v>4864</v>
      </c>
      <c r="C1400" s="27" t="s">
        <v>4865</v>
      </c>
      <c r="D1400" s="27">
        <v>0.58529616199296275</v>
      </c>
      <c r="E1400" s="27">
        <v>-1.9614534297303179</v>
      </c>
      <c r="F1400" s="27" t="s">
        <v>4864</v>
      </c>
      <c r="G1400" s="27" t="s">
        <v>4866</v>
      </c>
      <c r="H1400" s="27" t="s">
        <v>488</v>
      </c>
      <c r="I1400" s="26" t="s">
        <v>4864</v>
      </c>
    </row>
    <row r="1401" spans="2:9">
      <c r="B1401" s="26" t="s">
        <v>4867</v>
      </c>
      <c r="C1401" s="27" t="s">
        <v>4868</v>
      </c>
      <c r="D1401" s="27">
        <v>0.8029264904808352</v>
      </c>
      <c r="E1401" s="27">
        <v>0.15551895370174756</v>
      </c>
      <c r="F1401" s="27" t="s">
        <v>4867</v>
      </c>
      <c r="G1401" s="27" t="s">
        <v>4867</v>
      </c>
      <c r="H1401" s="27" t="s">
        <v>1210</v>
      </c>
      <c r="I1401" s="26" t="s">
        <v>4867</v>
      </c>
    </row>
    <row r="1402" spans="2:9">
      <c r="B1402" s="26" t="s">
        <v>4869</v>
      </c>
      <c r="C1402" s="27" t="s">
        <v>4870</v>
      </c>
      <c r="D1402" s="27">
        <v>0.53851610625976187</v>
      </c>
      <c r="E1402" s="27">
        <v>1.3256229205231438</v>
      </c>
      <c r="F1402" s="27" t="s">
        <v>4869</v>
      </c>
      <c r="G1402" s="27" t="s">
        <v>4871</v>
      </c>
      <c r="H1402" s="27" t="s">
        <v>1305</v>
      </c>
      <c r="I1402" s="26" t="s">
        <v>4869</v>
      </c>
    </row>
    <row r="1403" spans="2:9">
      <c r="B1403" s="26" t="s">
        <v>4872</v>
      </c>
      <c r="C1403" s="27" t="s">
        <v>4873</v>
      </c>
      <c r="D1403" s="27">
        <v>0.68248130180468403</v>
      </c>
      <c r="E1403" s="27">
        <v>-1.473382554656234</v>
      </c>
      <c r="F1403" s="27" t="s">
        <v>4872</v>
      </c>
      <c r="G1403" s="27" t="s">
        <v>2627</v>
      </c>
      <c r="H1403" s="27" t="s">
        <v>488</v>
      </c>
      <c r="I1403" s="26" t="s">
        <v>4872</v>
      </c>
    </row>
    <row r="1404" spans="2:9">
      <c r="B1404" s="26" t="s">
        <v>4874</v>
      </c>
      <c r="C1404" s="27" t="s">
        <v>4875</v>
      </c>
      <c r="D1404" s="27">
        <v>-0.26757293795087528</v>
      </c>
      <c r="E1404" s="27">
        <v>0.49659155911484371</v>
      </c>
      <c r="F1404" s="27" t="s">
        <v>4874</v>
      </c>
      <c r="G1404" s="27" t="s">
        <v>4876</v>
      </c>
      <c r="H1404" s="27" t="s">
        <v>4316</v>
      </c>
      <c r="I1404" s="26" t="s">
        <v>4874</v>
      </c>
    </row>
    <row r="1405" spans="2:9">
      <c r="B1405" s="26" t="s">
        <v>4877</v>
      </c>
      <c r="C1405" s="27" t="s">
        <v>4878</v>
      </c>
      <c r="D1405" s="27">
        <v>-0.20539208794889977</v>
      </c>
      <c r="E1405" s="27">
        <v>0.34728036733555878</v>
      </c>
      <c r="F1405" s="27" t="s">
        <v>4877</v>
      </c>
      <c r="G1405" s="27" t="s">
        <v>4877</v>
      </c>
      <c r="H1405" s="27" t="s">
        <v>2121</v>
      </c>
      <c r="I1405" s="26" t="s">
        <v>4877</v>
      </c>
    </row>
    <row r="1406" spans="2:9">
      <c r="B1406" s="26" t="s">
        <v>3978</v>
      </c>
      <c r="C1406" s="27" t="s">
        <v>4879</v>
      </c>
      <c r="D1406" s="27">
        <v>-0.58072690993243115</v>
      </c>
      <c r="E1406" s="27">
        <v>-1.1581376516738591</v>
      </c>
      <c r="F1406" s="27" t="s">
        <v>3978</v>
      </c>
      <c r="G1406" s="27" t="s">
        <v>3978</v>
      </c>
      <c r="H1406" s="27" t="s">
        <v>1264</v>
      </c>
      <c r="I1406" s="26" t="s">
        <v>3978</v>
      </c>
    </row>
    <row r="1407" spans="2:9">
      <c r="B1407" s="26" t="s">
        <v>4880</v>
      </c>
      <c r="C1407" s="27" t="s">
        <v>4881</v>
      </c>
      <c r="D1407" s="27">
        <v>1.2020972533287257</v>
      </c>
      <c r="E1407" s="27">
        <v>-2.8991664309599474</v>
      </c>
      <c r="F1407" s="27" t="s">
        <v>4880</v>
      </c>
      <c r="G1407" s="27" t="s">
        <v>4882</v>
      </c>
      <c r="H1407" s="27" t="s">
        <v>488</v>
      </c>
      <c r="I1407" s="26" t="s">
        <v>4880</v>
      </c>
    </row>
    <row r="1408" spans="2:9">
      <c r="B1408" s="26" t="s">
        <v>4883</v>
      </c>
      <c r="C1408" s="27" t="s">
        <v>4884</v>
      </c>
      <c r="D1408" s="27">
        <v>-1.8132575448455712E-2</v>
      </c>
      <c r="E1408" s="27">
        <v>2.1427756846523676</v>
      </c>
      <c r="F1408" s="27" t="s">
        <v>4883</v>
      </c>
      <c r="G1408" s="27" t="s">
        <v>4885</v>
      </c>
      <c r="H1408" s="27" t="s">
        <v>1427</v>
      </c>
      <c r="I1408" s="26" t="s">
        <v>4883</v>
      </c>
    </row>
    <row r="1409" spans="2:9">
      <c r="B1409" s="26" t="s">
        <v>4886</v>
      </c>
      <c r="C1409" s="27" t="s">
        <v>4887</v>
      </c>
      <c r="D1409" s="27">
        <v>0.86609055189960005</v>
      </c>
      <c r="E1409" s="27">
        <v>0.10828798303693118</v>
      </c>
      <c r="F1409" s="27" t="s">
        <v>4886</v>
      </c>
      <c r="G1409" s="27" t="s">
        <v>4888</v>
      </c>
      <c r="H1409" s="27" t="s">
        <v>4888</v>
      </c>
      <c r="I1409" s="26" t="s">
        <v>4886</v>
      </c>
    </row>
    <row r="1410" spans="2:9">
      <c r="B1410" s="26" t="s">
        <v>4889</v>
      </c>
      <c r="C1410" s="27" t="s">
        <v>4890</v>
      </c>
      <c r="D1410" s="27">
        <v>0.83830605293064342</v>
      </c>
      <c r="E1410" s="27">
        <v>-1.2967552405085233E-2</v>
      </c>
      <c r="F1410" s="27" t="s">
        <v>4889</v>
      </c>
      <c r="G1410" s="27" t="s">
        <v>4891</v>
      </c>
      <c r="H1410" s="27" t="s">
        <v>1293</v>
      </c>
      <c r="I1410" s="26" t="s">
        <v>4889</v>
      </c>
    </row>
    <row r="1411" spans="2:9">
      <c r="B1411" s="26" t="s">
        <v>4892</v>
      </c>
      <c r="C1411" s="27" t="s">
        <v>4893</v>
      </c>
      <c r="D1411" s="27">
        <v>-0.31104909267994912</v>
      </c>
      <c r="E1411" s="27">
        <v>0.45069114548993633</v>
      </c>
      <c r="F1411" s="27" t="s">
        <v>4892</v>
      </c>
      <c r="G1411" s="27" t="s">
        <v>4892</v>
      </c>
      <c r="H1411" s="27" t="s">
        <v>4316</v>
      </c>
      <c r="I1411" s="26" t="s">
        <v>4892</v>
      </c>
    </row>
    <row r="1412" spans="2:9">
      <c r="B1412" s="26" t="s">
        <v>4894</v>
      </c>
      <c r="C1412" s="27" t="s">
        <v>4895</v>
      </c>
      <c r="D1412" s="27">
        <v>0.71122866098537263</v>
      </c>
      <c r="E1412" s="27">
        <v>0.76548917003718409</v>
      </c>
      <c r="F1412" s="27" t="s">
        <v>4896</v>
      </c>
      <c r="G1412" s="27" t="s">
        <v>4896</v>
      </c>
      <c r="H1412" s="27" t="s">
        <v>1624</v>
      </c>
      <c r="I1412" s="26" t="s">
        <v>4894</v>
      </c>
    </row>
    <row r="1413" spans="2:9">
      <c r="B1413" s="26" t="s">
        <v>4897</v>
      </c>
      <c r="C1413" s="27" t="s">
        <v>4898</v>
      </c>
      <c r="D1413" s="27">
        <v>0.86939213364973256</v>
      </c>
      <c r="E1413" s="27">
        <v>0.41811282903304925</v>
      </c>
      <c r="F1413" s="27" t="s">
        <v>4897</v>
      </c>
      <c r="G1413" s="27" t="s">
        <v>4899</v>
      </c>
      <c r="H1413" s="27" t="s">
        <v>1160</v>
      </c>
      <c r="I1413" s="26" t="s">
        <v>4897</v>
      </c>
    </row>
    <row r="1414" spans="2:9">
      <c r="B1414" s="26" t="s">
        <v>4900</v>
      </c>
      <c r="C1414" s="27" t="s">
        <v>4901</v>
      </c>
      <c r="D1414" s="27">
        <v>0.92901431834415726</v>
      </c>
      <c r="E1414" s="27">
        <v>0.10054073938187075</v>
      </c>
      <c r="F1414" s="27" t="s">
        <v>4900</v>
      </c>
      <c r="G1414" s="27" t="s">
        <v>4900</v>
      </c>
      <c r="H1414" s="27" t="s">
        <v>1436</v>
      </c>
      <c r="I1414" s="26" t="s">
        <v>4900</v>
      </c>
    </row>
    <row r="1415" spans="2:9">
      <c r="B1415" s="26" t="s">
        <v>4902</v>
      </c>
      <c r="C1415" s="27" t="s">
        <v>4903</v>
      </c>
      <c r="D1415" s="27">
        <v>0.44804346402408646</v>
      </c>
      <c r="E1415" s="27">
        <v>0.57083786043497609</v>
      </c>
      <c r="F1415" s="27" t="s">
        <v>4902</v>
      </c>
      <c r="G1415" s="27" t="s">
        <v>4904</v>
      </c>
      <c r="H1415" s="27" t="s">
        <v>1180</v>
      </c>
      <c r="I1415" s="26" t="s">
        <v>4902</v>
      </c>
    </row>
    <row r="1416" spans="2:9">
      <c r="B1416" s="26" t="s">
        <v>4905</v>
      </c>
      <c r="C1416" s="27" t="s">
        <v>4906</v>
      </c>
      <c r="D1416" s="27">
        <v>0.69668480537712851</v>
      </c>
      <c r="E1416" s="27">
        <v>0.44045651755273468</v>
      </c>
      <c r="F1416" s="27" t="s">
        <v>4905</v>
      </c>
      <c r="G1416" s="27" t="s">
        <v>4905</v>
      </c>
      <c r="H1416" s="27" t="s">
        <v>1302</v>
      </c>
      <c r="I1416" s="26" t="s">
        <v>4905</v>
      </c>
    </row>
    <row r="1417" spans="2:9">
      <c r="B1417" s="26" t="s">
        <v>4907</v>
      </c>
      <c r="C1417" s="27" t="s">
        <v>4908</v>
      </c>
      <c r="D1417" s="27">
        <v>1.1265803911794805</v>
      </c>
      <c r="E1417" s="27">
        <v>0.32665931127799164</v>
      </c>
      <c r="F1417" s="27" t="s">
        <v>4907</v>
      </c>
      <c r="G1417" s="27" t="s">
        <v>4907</v>
      </c>
      <c r="H1417" s="27" t="s">
        <v>1296</v>
      </c>
      <c r="I1417" s="26" t="s">
        <v>4907</v>
      </c>
    </row>
    <row r="1418" spans="2:9">
      <c r="B1418" s="26" t="s">
        <v>4909</v>
      </c>
      <c r="C1418" s="27" t="s">
        <v>4910</v>
      </c>
      <c r="D1418" s="27">
        <v>0.89893357656899053</v>
      </c>
      <c r="E1418" s="27">
        <v>-3.4791916908032856E-2</v>
      </c>
      <c r="F1418" s="27" t="s">
        <v>4909</v>
      </c>
      <c r="G1418" s="27" t="s">
        <v>4909</v>
      </c>
      <c r="H1418" s="27" t="s">
        <v>1194</v>
      </c>
      <c r="I1418" s="26" t="s">
        <v>4909</v>
      </c>
    </row>
    <row r="1419" spans="2:9">
      <c r="B1419" s="26" t="s">
        <v>4911</v>
      </c>
      <c r="C1419" s="27" t="s">
        <v>4912</v>
      </c>
      <c r="D1419" s="27">
        <v>0.79809018994157221</v>
      </c>
      <c r="E1419" s="27">
        <v>8.6293792945841011E-2</v>
      </c>
      <c r="F1419" s="27" t="s">
        <v>4911</v>
      </c>
      <c r="G1419" s="27" t="s">
        <v>4913</v>
      </c>
      <c r="H1419" s="27" t="s">
        <v>1293</v>
      </c>
      <c r="I1419" s="26" t="s">
        <v>4911</v>
      </c>
    </row>
    <row r="1420" spans="2:9">
      <c r="B1420" s="26" t="s">
        <v>4914</v>
      </c>
      <c r="C1420" s="27" t="s">
        <v>4915</v>
      </c>
      <c r="D1420" s="27">
        <v>0.5474225158933147</v>
      </c>
      <c r="E1420" s="27">
        <v>1.2739995401627713</v>
      </c>
      <c r="F1420" s="27" t="s">
        <v>4914</v>
      </c>
      <c r="G1420" s="27" t="s">
        <v>4916</v>
      </c>
      <c r="H1420" s="27" t="s">
        <v>1720</v>
      </c>
      <c r="I1420" s="26" t="s">
        <v>4914</v>
      </c>
    </row>
    <row r="1421" spans="2:9">
      <c r="B1421" s="26" t="s">
        <v>4917</v>
      </c>
      <c r="C1421" s="27" t="s">
        <v>4918</v>
      </c>
      <c r="D1421" s="27">
        <v>1.3656520959198093</v>
      </c>
      <c r="E1421" s="27">
        <v>0.26992564103613886</v>
      </c>
      <c r="F1421" s="27" t="s">
        <v>4917</v>
      </c>
      <c r="G1421" s="27" t="s">
        <v>4919</v>
      </c>
      <c r="H1421" s="27" t="s">
        <v>1270</v>
      </c>
      <c r="I1421" s="26" t="s">
        <v>4917</v>
      </c>
    </row>
    <row r="1422" spans="2:9">
      <c r="B1422" s="26" t="s">
        <v>4920</v>
      </c>
      <c r="C1422" s="27" t="s">
        <v>4921</v>
      </c>
      <c r="D1422" s="27">
        <v>0.79806149752378375</v>
      </c>
      <c r="E1422" s="27">
        <v>8.8682118354636685E-2</v>
      </c>
      <c r="F1422" s="27" t="s">
        <v>4920</v>
      </c>
      <c r="G1422" s="27" t="s">
        <v>4913</v>
      </c>
      <c r="H1422" s="27" t="s">
        <v>1293</v>
      </c>
      <c r="I1422" s="26" t="s">
        <v>4920</v>
      </c>
    </row>
    <row r="1423" spans="2:9">
      <c r="B1423" s="26" t="s">
        <v>4922</v>
      </c>
      <c r="C1423" s="27" t="s">
        <v>4923</v>
      </c>
      <c r="D1423" s="27">
        <v>0.8893517270715493</v>
      </c>
      <c r="E1423" s="27">
        <v>1.6391556772357031E-2</v>
      </c>
      <c r="F1423" s="27" t="s">
        <v>4922</v>
      </c>
      <c r="G1423" s="27" t="s">
        <v>4922</v>
      </c>
      <c r="H1423" s="27" t="s">
        <v>1194</v>
      </c>
      <c r="I1423" s="26" t="s">
        <v>4922</v>
      </c>
    </row>
    <row r="1424" spans="2:9">
      <c r="B1424" s="26" t="s">
        <v>4924</v>
      </c>
      <c r="C1424" s="27" t="s">
        <v>4925</v>
      </c>
      <c r="D1424" s="27">
        <v>0.3141889263150851</v>
      </c>
      <c r="E1424" s="27">
        <v>-1.7840930263924002</v>
      </c>
      <c r="F1424" s="27" t="s">
        <v>4924</v>
      </c>
      <c r="G1424" s="27" t="s">
        <v>4926</v>
      </c>
      <c r="H1424" s="27" t="s">
        <v>1198</v>
      </c>
      <c r="I1424" s="26" t="s">
        <v>4924</v>
      </c>
    </row>
    <row r="1425" spans="2:9">
      <c r="B1425" s="26" t="s">
        <v>4927</v>
      </c>
      <c r="C1425" s="27" t="s">
        <v>4928</v>
      </c>
      <c r="D1425" s="27">
        <v>0.22671836570787648</v>
      </c>
      <c r="E1425" s="27">
        <v>1.3992181788249978</v>
      </c>
      <c r="F1425" s="27" t="s">
        <v>4927</v>
      </c>
      <c r="G1425" s="27" t="s">
        <v>4929</v>
      </c>
      <c r="H1425" s="27" t="s">
        <v>1305</v>
      </c>
      <c r="I1425" s="26" t="s">
        <v>4927</v>
      </c>
    </row>
    <row r="1426" spans="2:9">
      <c r="B1426" s="26" t="s">
        <v>4930</v>
      </c>
      <c r="C1426" s="27" t="s">
        <v>4931</v>
      </c>
      <c r="D1426" s="27">
        <v>-9.3699569561743121E-2</v>
      </c>
      <c r="E1426" s="27">
        <v>-0.85761989636747116</v>
      </c>
      <c r="F1426" s="27" t="s">
        <v>4930</v>
      </c>
      <c r="G1426" s="27" t="s">
        <v>4930</v>
      </c>
      <c r="H1426" s="27" t="s">
        <v>1281</v>
      </c>
      <c r="I1426" s="26" t="s">
        <v>4930</v>
      </c>
    </row>
    <row r="1427" spans="2:9">
      <c r="B1427" s="26" t="s">
        <v>4932</v>
      </c>
      <c r="C1427" s="27" t="s">
        <v>4933</v>
      </c>
      <c r="D1427" s="27">
        <v>0.70636836332354513</v>
      </c>
      <c r="E1427" s="27">
        <v>-6.2179798063254875E-2</v>
      </c>
      <c r="F1427" s="27" t="s">
        <v>4932</v>
      </c>
      <c r="G1427" s="27" t="s">
        <v>4934</v>
      </c>
      <c r="H1427" s="27" t="s">
        <v>1299</v>
      </c>
      <c r="I1427" s="26" t="s">
        <v>4932</v>
      </c>
    </row>
    <row r="1428" spans="2:9">
      <c r="B1428" s="26" t="s">
        <v>4935</v>
      </c>
      <c r="C1428" s="27" t="s">
        <v>4936</v>
      </c>
      <c r="D1428" s="27">
        <v>0.55750178167093944</v>
      </c>
      <c r="E1428" s="27">
        <v>-1.7837614628434191</v>
      </c>
      <c r="F1428" s="27" t="s">
        <v>4935</v>
      </c>
      <c r="G1428" s="27" t="s">
        <v>4937</v>
      </c>
      <c r="H1428" s="27" t="s">
        <v>488</v>
      </c>
      <c r="I1428" s="26" t="s">
        <v>4935</v>
      </c>
    </row>
    <row r="1429" spans="2:9">
      <c r="B1429" s="26" t="s">
        <v>4938</v>
      </c>
      <c r="C1429" s="27" t="s">
        <v>4939</v>
      </c>
      <c r="D1429" s="27">
        <v>-9.0880688449337041E-2</v>
      </c>
      <c r="E1429" s="27">
        <v>2.5444980887592541</v>
      </c>
      <c r="F1429" s="27" t="s">
        <v>4938</v>
      </c>
      <c r="G1429" s="27" t="s">
        <v>4938</v>
      </c>
      <c r="H1429" s="27" t="s">
        <v>3414</v>
      </c>
      <c r="I1429" s="26" t="s">
        <v>4938</v>
      </c>
    </row>
    <row r="1430" spans="2:9">
      <c r="B1430" s="26" t="s">
        <v>4940</v>
      </c>
      <c r="C1430" s="27" t="s">
        <v>4941</v>
      </c>
      <c r="D1430" s="27">
        <v>0.6957335908151876</v>
      </c>
      <c r="E1430" s="27">
        <v>7.3629330119050138E-2</v>
      </c>
      <c r="F1430" s="27" t="s">
        <v>4940</v>
      </c>
      <c r="G1430" s="27" t="s">
        <v>4940</v>
      </c>
      <c r="H1430" s="27" t="s">
        <v>1299</v>
      </c>
      <c r="I1430" s="26" t="s">
        <v>4940</v>
      </c>
    </row>
    <row r="1431" spans="2:9">
      <c r="B1431" s="26" t="s">
        <v>4942</v>
      </c>
      <c r="C1431" s="27" t="s">
        <v>4943</v>
      </c>
      <c r="D1431" s="27">
        <v>0.12330332649575439</v>
      </c>
      <c r="E1431" s="27">
        <v>2.9892603718696735</v>
      </c>
      <c r="F1431" s="27" t="s">
        <v>4942</v>
      </c>
      <c r="G1431" s="27" t="s">
        <v>4944</v>
      </c>
      <c r="H1431" s="27" t="s">
        <v>1139</v>
      </c>
      <c r="I1431" s="26" t="s">
        <v>4942</v>
      </c>
    </row>
    <row r="1432" spans="2:9">
      <c r="B1432" s="26" t="s">
        <v>4945</v>
      </c>
      <c r="C1432" s="27" t="s">
        <v>4946</v>
      </c>
      <c r="D1432" s="27">
        <v>0.16683550747700385</v>
      </c>
      <c r="E1432" s="27">
        <v>0.55243511769706266</v>
      </c>
      <c r="F1432" s="27" t="s">
        <v>4945</v>
      </c>
      <c r="G1432" s="27" t="s">
        <v>4945</v>
      </c>
      <c r="H1432" s="27" t="s">
        <v>2846</v>
      </c>
      <c r="I1432" s="26" t="s">
        <v>4945</v>
      </c>
    </row>
    <row r="1433" spans="2:9">
      <c r="B1433" s="26" t="s">
        <v>4947</v>
      </c>
      <c r="C1433" s="27" t="s">
        <v>4948</v>
      </c>
      <c r="D1433" s="27">
        <v>0.44976959188447141</v>
      </c>
      <c r="E1433" s="27">
        <v>-1.7021375728039183</v>
      </c>
      <c r="F1433" s="27" t="s">
        <v>4947</v>
      </c>
      <c r="G1433" s="27" t="s">
        <v>4949</v>
      </c>
      <c r="H1433" s="27" t="s">
        <v>1198</v>
      </c>
      <c r="I1433" s="26" t="s">
        <v>4947</v>
      </c>
    </row>
    <row r="1434" spans="2:9">
      <c r="B1434" s="26" t="s">
        <v>4950</v>
      </c>
      <c r="C1434" s="27" t="s">
        <v>4951</v>
      </c>
      <c r="D1434" s="27">
        <v>0.93119771096385873</v>
      </c>
      <c r="E1434" s="27">
        <v>-3.9705368297616603E-2</v>
      </c>
      <c r="F1434" s="27" t="s">
        <v>4950</v>
      </c>
      <c r="G1434" s="27" t="s">
        <v>4950</v>
      </c>
      <c r="H1434" s="27" t="s">
        <v>1194</v>
      </c>
      <c r="I1434" s="26" t="s">
        <v>4950</v>
      </c>
    </row>
    <row r="1435" spans="2:9">
      <c r="B1435" s="26" t="s">
        <v>4952</v>
      </c>
      <c r="C1435" s="27" t="s">
        <v>4953</v>
      </c>
      <c r="D1435" s="27">
        <v>-5.3033748861785801E-2</v>
      </c>
      <c r="E1435" s="27">
        <v>-1.0480650093427322</v>
      </c>
      <c r="F1435" s="27" t="s">
        <v>4952</v>
      </c>
      <c r="G1435" s="27" t="s">
        <v>4954</v>
      </c>
      <c r="H1435" s="27" t="s">
        <v>1281</v>
      </c>
      <c r="I1435" s="26" t="s">
        <v>4952</v>
      </c>
    </row>
    <row r="1436" spans="2:9">
      <c r="B1436" s="26" t="s">
        <v>4955</v>
      </c>
      <c r="C1436" s="27" t="s">
        <v>4956</v>
      </c>
      <c r="D1436" s="27">
        <v>0.18427550083667057</v>
      </c>
      <c r="E1436" s="27">
        <v>-1.2518873136323614</v>
      </c>
      <c r="F1436" s="27" t="s">
        <v>4955</v>
      </c>
      <c r="G1436" s="27" t="s">
        <v>4957</v>
      </c>
      <c r="H1436" s="27" t="s">
        <v>1155</v>
      </c>
      <c r="I1436" s="26" t="s">
        <v>4955</v>
      </c>
    </row>
    <row r="1437" spans="2:9">
      <c r="B1437" s="26" t="s">
        <v>4958</v>
      </c>
      <c r="C1437" s="27" t="s">
        <v>4959</v>
      </c>
      <c r="D1437" s="27">
        <v>-0.10122229223909256</v>
      </c>
      <c r="E1437" s="27">
        <v>0.23457923494222022</v>
      </c>
      <c r="F1437" s="27" t="s">
        <v>4958</v>
      </c>
      <c r="G1437" s="27" t="s">
        <v>4960</v>
      </c>
      <c r="H1437" s="27" t="s">
        <v>1735</v>
      </c>
      <c r="I1437" s="26" t="s">
        <v>4958</v>
      </c>
    </row>
    <row r="1438" spans="2:9">
      <c r="B1438" s="26" t="s">
        <v>4961</v>
      </c>
      <c r="C1438" s="27" t="s">
        <v>4962</v>
      </c>
      <c r="D1438" s="27">
        <v>-0.28669651517150446</v>
      </c>
      <c r="E1438" s="27">
        <v>-2.6571591239306942</v>
      </c>
      <c r="F1438" s="27" t="s">
        <v>4961</v>
      </c>
      <c r="G1438" s="27" t="s">
        <v>4961</v>
      </c>
      <c r="H1438" s="27" t="s">
        <v>1142</v>
      </c>
      <c r="I1438" s="26" t="s">
        <v>4961</v>
      </c>
    </row>
    <row r="1439" spans="2:9">
      <c r="B1439" s="26" t="s">
        <v>4963</v>
      </c>
      <c r="C1439" s="27" t="s">
        <v>4964</v>
      </c>
      <c r="D1439" s="27">
        <v>0.31862205755569983</v>
      </c>
      <c r="E1439" s="27">
        <v>-1.171962387209142</v>
      </c>
      <c r="F1439" s="27" t="s">
        <v>4963</v>
      </c>
      <c r="G1439" s="27" t="s">
        <v>4965</v>
      </c>
      <c r="H1439" s="27" t="s">
        <v>2028</v>
      </c>
      <c r="I1439" s="26" t="s">
        <v>4963</v>
      </c>
    </row>
    <row r="1440" spans="2:9">
      <c r="B1440" s="26" t="s">
        <v>4966</v>
      </c>
      <c r="C1440" s="27" t="s">
        <v>4967</v>
      </c>
      <c r="D1440" s="27">
        <v>-7.0421069888101873E-2</v>
      </c>
      <c r="E1440" s="27">
        <v>0.69104915703676528</v>
      </c>
      <c r="F1440" s="27" t="s">
        <v>4966</v>
      </c>
      <c r="G1440" s="27" t="s">
        <v>4968</v>
      </c>
      <c r="H1440" s="27" t="s">
        <v>2947</v>
      </c>
      <c r="I1440" s="26" t="s">
        <v>4966</v>
      </c>
    </row>
    <row r="1441" spans="2:9">
      <c r="B1441" s="26" t="s">
        <v>4969</v>
      </c>
      <c r="C1441" s="27" t="s">
        <v>4970</v>
      </c>
      <c r="D1441" s="27">
        <v>0.77324895566325136</v>
      </c>
      <c r="E1441" s="27">
        <v>2.5028720819701222</v>
      </c>
      <c r="F1441" s="27" t="s">
        <v>4969</v>
      </c>
      <c r="G1441" s="27" t="s">
        <v>4969</v>
      </c>
      <c r="H1441" s="27" t="s">
        <v>1368</v>
      </c>
      <c r="I1441" s="26" t="s">
        <v>4969</v>
      </c>
    </row>
    <row r="1442" spans="2:9">
      <c r="B1442" s="26" t="s">
        <v>4971</v>
      </c>
      <c r="C1442" s="27" t="s">
        <v>4972</v>
      </c>
      <c r="D1442" s="27">
        <v>0.32295049327540565</v>
      </c>
      <c r="E1442" s="27">
        <v>-1.3598453394789907</v>
      </c>
      <c r="F1442" s="27" t="s">
        <v>4971</v>
      </c>
      <c r="G1442" s="27" t="s">
        <v>4973</v>
      </c>
      <c r="H1442" s="27" t="s">
        <v>4303</v>
      </c>
      <c r="I1442" s="26" t="s">
        <v>4971</v>
      </c>
    </row>
    <row r="1443" spans="2:9">
      <c r="B1443" s="26" t="s">
        <v>4974</v>
      </c>
      <c r="C1443" s="27" t="s">
        <v>4975</v>
      </c>
      <c r="D1443" s="27">
        <v>-0.45026585819367049</v>
      </c>
      <c r="E1443" s="27">
        <v>-0.44589283879006242</v>
      </c>
      <c r="F1443" s="27" t="s">
        <v>4974</v>
      </c>
      <c r="G1443" s="27" t="s">
        <v>4976</v>
      </c>
      <c r="H1443" s="27" t="s">
        <v>4977</v>
      </c>
      <c r="I1443" s="26" t="s">
        <v>4974</v>
      </c>
    </row>
    <row r="1444" spans="2:9">
      <c r="B1444" s="26" t="s">
        <v>4978</v>
      </c>
      <c r="C1444" s="27" t="s">
        <v>4979</v>
      </c>
      <c r="D1444" s="27">
        <v>-0.66280273840900095</v>
      </c>
      <c r="E1444" s="27">
        <v>2.532507738580648</v>
      </c>
      <c r="F1444" s="27" t="s">
        <v>4978</v>
      </c>
      <c r="G1444" s="27" t="s">
        <v>4980</v>
      </c>
      <c r="H1444" s="27" t="s">
        <v>1174</v>
      </c>
      <c r="I1444" s="26" t="s">
        <v>4978</v>
      </c>
    </row>
    <row r="1445" spans="2:9">
      <c r="B1445" s="26" t="s">
        <v>4981</v>
      </c>
      <c r="C1445" s="27" t="s">
        <v>4982</v>
      </c>
      <c r="D1445" s="27">
        <v>0.81122729728282561</v>
      </c>
      <c r="E1445" s="27">
        <v>0.27377409190362673</v>
      </c>
      <c r="F1445" s="27" t="s">
        <v>4981</v>
      </c>
      <c r="G1445" s="27" t="s">
        <v>4981</v>
      </c>
      <c r="H1445" s="27" t="s">
        <v>4720</v>
      </c>
      <c r="I1445" s="26" t="s">
        <v>4981</v>
      </c>
    </row>
    <row r="1446" spans="2:9">
      <c r="B1446" s="26" t="s">
        <v>4983</v>
      </c>
      <c r="C1446" s="27" t="s">
        <v>4984</v>
      </c>
      <c r="D1446" s="27">
        <v>0.14802331311636355</v>
      </c>
      <c r="E1446" s="27">
        <v>-0.1662571556628932</v>
      </c>
      <c r="F1446" s="27" t="s">
        <v>4983</v>
      </c>
      <c r="G1446" s="27" t="s">
        <v>4983</v>
      </c>
      <c r="H1446" s="27" t="s">
        <v>3105</v>
      </c>
      <c r="I1446" s="26" t="s">
        <v>4983</v>
      </c>
    </row>
    <row r="1447" spans="2:9">
      <c r="B1447" s="26" t="s">
        <v>4985</v>
      </c>
      <c r="C1447" s="27" t="s">
        <v>4986</v>
      </c>
      <c r="D1447" s="27">
        <v>0.67487691150398932</v>
      </c>
      <c r="E1447" s="27">
        <v>-2.1188471826670678</v>
      </c>
      <c r="F1447" s="27" t="s">
        <v>4985</v>
      </c>
      <c r="G1447" s="27" t="s">
        <v>4987</v>
      </c>
      <c r="H1447" s="27" t="s">
        <v>488</v>
      </c>
      <c r="I1447" s="26" t="s">
        <v>4985</v>
      </c>
    </row>
    <row r="1448" spans="2:9">
      <c r="B1448" s="26" t="s">
        <v>4988</v>
      </c>
      <c r="C1448" s="27" t="s">
        <v>4989</v>
      </c>
      <c r="D1448" s="27">
        <v>0.48606198600793993</v>
      </c>
      <c r="E1448" s="27">
        <v>-1.4402666791742209</v>
      </c>
      <c r="F1448" s="27" t="s">
        <v>4988</v>
      </c>
      <c r="G1448" s="27" t="s">
        <v>4990</v>
      </c>
      <c r="H1448" s="27" t="s">
        <v>488</v>
      </c>
      <c r="I1448" s="26" t="s">
        <v>4988</v>
      </c>
    </row>
    <row r="1449" spans="2:9">
      <c r="B1449" s="26" t="s">
        <v>4991</v>
      </c>
      <c r="C1449" s="27" t="s">
        <v>4992</v>
      </c>
      <c r="D1449" s="27">
        <v>1.0987353774570801</v>
      </c>
      <c r="E1449" s="27">
        <v>-2.7158370847276943</v>
      </c>
      <c r="F1449" s="27" t="s">
        <v>4991</v>
      </c>
      <c r="G1449" s="27" t="s">
        <v>4993</v>
      </c>
      <c r="H1449" s="27" t="s">
        <v>488</v>
      </c>
      <c r="I1449" s="26" t="s">
        <v>4991</v>
      </c>
    </row>
    <row r="1450" spans="2:9">
      <c r="B1450" s="26" t="s">
        <v>4994</v>
      </c>
      <c r="C1450" s="27" t="s">
        <v>4995</v>
      </c>
      <c r="D1450" s="27">
        <v>-5.7053067918446394E-2</v>
      </c>
      <c r="E1450" s="27">
        <v>-1.3955932126160822</v>
      </c>
      <c r="F1450" s="27" t="s">
        <v>4994</v>
      </c>
      <c r="G1450" s="27" t="s">
        <v>4996</v>
      </c>
      <c r="H1450" s="27" t="s">
        <v>1564</v>
      </c>
      <c r="I1450" s="26" t="s">
        <v>4994</v>
      </c>
    </row>
    <row r="1451" spans="2:9">
      <c r="B1451" s="26" t="s">
        <v>4997</v>
      </c>
      <c r="C1451" s="27" t="s">
        <v>4998</v>
      </c>
      <c r="D1451" s="27">
        <v>0.68587250813176881</v>
      </c>
      <c r="E1451" s="27">
        <v>-1.6530693674981811</v>
      </c>
      <c r="F1451" s="27" t="s">
        <v>4997</v>
      </c>
      <c r="G1451" s="27" t="s">
        <v>4999</v>
      </c>
      <c r="H1451" s="27" t="s">
        <v>488</v>
      </c>
      <c r="I1451" s="26" t="s">
        <v>4997</v>
      </c>
    </row>
    <row r="1452" spans="2:9">
      <c r="B1452" s="26" t="s">
        <v>5000</v>
      </c>
      <c r="C1452" s="27" t="s">
        <v>5001</v>
      </c>
      <c r="D1452" s="27">
        <v>0.5705969775145362</v>
      </c>
      <c r="E1452" s="27">
        <v>-1.4599539643292403</v>
      </c>
      <c r="F1452" s="27" t="s">
        <v>5000</v>
      </c>
      <c r="G1452" s="27" t="s">
        <v>5002</v>
      </c>
      <c r="H1452" s="27" t="s">
        <v>488</v>
      </c>
      <c r="I1452" s="26" t="s">
        <v>5000</v>
      </c>
    </row>
    <row r="1453" spans="2:9">
      <c r="B1453" s="26" t="s">
        <v>5003</v>
      </c>
      <c r="C1453" s="27" t="s">
        <v>5004</v>
      </c>
      <c r="D1453" s="27">
        <v>0.49618662547154974</v>
      </c>
      <c r="E1453" s="27">
        <v>-1.4191097284809642</v>
      </c>
      <c r="F1453" s="27" t="s">
        <v>5003</v>
      </c>
      <c r="G1453" s="27" t="s">
        <v>5005</v>
      </c>
      <c r="H1453" s="27" t="s">
        <v>488</v>
      </c>
      <c r="I1453" s="26" t="s">
        <v>5003</v>
      </c>
    </row>
    <row r="1454" spans="2:9">
      <c r="B1454" s="26" t="s">
        <v>5006</v>
      </c>
      <c r="C1454" s="27" t="s">
        <v>5007</v>
      </c>
      <c r="D1454" s="27">
        <v>8.8425361594976189E-4</v>
      </c>
      <c r="E1454" s="27">
        <v>-0.89137805976515372</v>
      </c>
      <c r="F1454" s="27" t="s">
        <v>5006</v>
      </c>
      <c r="G1454" s="27" t="s">
        <v>5006</v>
      </c>
      <c r="H1454" s="27" t="s">
        <v>1281</v>
      </c>
      <c r="I1454" s="26" t="s">
        <v>5006</v>
      </c>
    </row>
    <row r="1455" spans="2:9">
      <c r="B1455" s="26" t="s">
        <v>5008</v>
      </c>
      <c r="C1455" s="27" t="s">
        <v>5009</v>
      </c>
      <c r="D1455" s="27">
        <v>0.41178076406722247</v>
      </c>
      <c r="E1455" s="27">
        <v>1.0172546989545221</v>
      </c>
      <c r="F1455" s="27" t="s">
        <v>5008</v>
      </c>
      <c r="G1455" s="27" t="s">
        <v>5010</v>
      </c>
      <c r="H1455" s="27" t="s">
        <v>4290</v>
      </c>
      <c r="I1455" s="26" t="s">
        <v>5008</v>
      </c>
    </row>
    <row r="1456" spans="2:9">
      <c r="B1456" s="26" t="s">
        <v>5011</v>
      </c>
      <c r="C1456" s="27" t="s">
        <v>5012</v>
      </c>
      <c r="D1456" s="27">
        <v>0.80673654189467925</v>
      </c>
      <c r="E1456" s="27">
        <v>4.1258885868811566E-2</v>
      </c>
      <c r="F1456" s="27" t="s">
        <v>5011</v>
      </c>
      <c r="G1456" s="27" t="s">
        <v>5013</v>
      </c>
      <c r="H1456" s="27" t="s">
        <v>1293</v>
      </c>
      <c r="I1456" s="26" t="s">
        <v>5011</v>
      </c>
    </row>
    <row r="1457" spans="2:9">
      <c r="B1457" s="26" t="s">
        <v>5014</v>
      </c>
      <c r="C1457" s="27" t="s">
        <v>5012</v>
      </c>
      <c r="D1457" s="27">
        <v>0.80673654189467925</v>
      </c>
      <c r="E1457" s="27">
        <v>4.1258885868811566E-2</v>
      </c>
      <c r="F1457" s="27" t="s">
        <v>5014</v>
      </c>
      <c r="G1457" s="27" t="s">
        <v>5015</v>
      </c>
      <c r="H1457" s="27" t="s">
        <v>1293</v>
      </c>
      <c r="I1457" s="26" t="s">
        <v>5014</v>
      </c>
    </row>
    <row r="1458" spans="2:9">
      <c r="B1458" s="26" t="s">
        <v>5016</v>
      </c>
      <c r="C1458" s="27" t="s">
        <v>5017</v>
      </c>
      <c r="D1458" s="27">
        <v>0.74729412057383349</v>
      </c>
      <c r="E1458" s="27">
        <v>0.83168956236039526</v>
      </c>
      <c r="F1458" s="27" t="s">
        <v>5016</v>
      </c>
      <c r="G1458" s="27" t="s">
        <v>5018</v>
      </c>
      <c r="H1458" s="27" t="s">
        <v>1160</v>
      </c>
      <c r="I1458" s="26" t="s">
        <v>5016</v>
      </c>
    </row>
    <row r="1459" spans="2:9">
      <c r="B1459" s="26" t="s">
        <v>5019</v>
      </c>
      <c r="C1459" s="27" t="s">
        <v>5020</v>
      </c>
      <c r="D1459" s="27">
        <v>-0.46431517854691773</v>
      </c>
      <c r="E1459" s="27">
        <v>2.6719420648261689</v>
      </c>
      <c r="F1459" s="27" t="s">
        <v>5019</v>
      </c>
      <c r="G1459" s="27" t="s">
        <v>5021</v>
      </c>
      <c r="H1459" s="27" t="s">
        <v>1174</v>
      </c>
      <c r="I1459" s="26" t="s">
        <v>5019</v>
      </c>
    </row>
    <row r="1460" spans="2:9">
      <c r="B1460" s="26" t="s">
        <v>5022</v>
      </c>
      <c r="C1460" s="27" t="s">
        <v>5023</v>
      </c>
      <c r="D1460" s="27">
        <v>-0.16599494725794744</v>
      </c>
      <c r="E1460" s="27">
        <v>-0.62468298293490443</v>
      </c>
      <c r="F1460" s="27" t="s">
        <v>5022</v>
      </c>
      <c r="G1460" s="27" t="s">
        <v>5024</v>
      </c>
      <c r="H1460" s="27" t="s">
        <v>1281</v>
      </c>
      <c r="I1460" s="26" t="s">
        <v>5022</v>
      </c>
    </row>
    <row r="1461" spans="2:9">
      <c r="B1461" s="26" t="s">
        <v>5025</v>
      </c>
      <c r="C1461" s="27" t="s">
        <v>5026</v>
      </c>
      <c r="D1461" s="27">
        <v>2.7039688322983722E-2</v>
      </c>
      <c r="E1461" s="27">
        <v>2.1803700650224145</v>
      </c>
      <c r="F1461" s="27" t="s">
        <v>5025</v>
      </c>
      <c r="G1461" s="27" t="s">
        <v>5027</v>
      </c>
      <c r="H1461" s="27" t="s">
        <v>1427</v>
      </c>
      <c r="I1461" s="26" t="s">
        <v>5025</v>
      </c>
    </row>
    <row r="1462" spans="2:9">
      <c r="B1462" s="26" t="s">
        <v>5028</v>
      </c>
      <c r="C1462" s="27" t="s">
        <v>5029</v>
      </c>
      <c r="D1462" s="27">
        <v>0.10759151987089832</v>
      </c>
      <c r="E1462" s="27">
        <v>-1.3163814270610219</v>
      </c>
      <c r="F1462" s="27" t="s">
        <v>5028</v>
      </c>
      <c r="G1462" s="27" t="s">
        <v>5030</v>
      </c>
      <c r="H1462" s="27" t="s">
        <v>1257</v>
      </c>
      <c r="I1462" s="26" t="s">
        <v>5028</v>
      </c>
    </row>
    <row r="1463" spans="2:9">
      <c r="B1463" s="26" t="s">
        <v>5031</v>
      </c>
      <c r="C1463" s="27" t="s">
        <v>5032</v>
      </c>
      <c r="D1463" s="27">
        <v>0.13445806826771445</v>
      </c>
      <c r="E1463" s="27">
        <v>0.15034161873976037</v>
      </c>
      <c r="F1463" s="27" t="s">
        <v>5031</v>
      </c>
      <c r="G1463" s="27" t="s">
        <v>5031</v>
      </c>
      <c r="H1463" s="27" t="s">
        <v>1188</v>
      </c>
      <c r="I1463" s="26" t="s">
        <v>5031</v>
      </c>
    </row>
    <row r="1464" spans="2:9">
      <c r="B1464" s="26" t="s">
        <v>5033</v>
      </c>
      <c r="C1464" s="27" t="s">
        <v>5034</v>
      </c>
      <c r="D1464" s="27">
        <v>3.9444442359041891E-4</v>
      </c>
      <c r="E1464" s="27">
        <v>0.31919803272115971</v>
      </c>
      <c r="F1464" s="27" t="s">
        <v>5033</v>
      </c>
      <c r="G1464" s="27" t="s">
        <v>5033</v>
      </c>
      <c r="H1464" s="27" t="s">
        <v>1735</v>
      </c>
      <c r="I1464" s="26" t="s">
        <v>5033</v>
      </c>
    </row>
    <row r="1465" spans="2:9">
      <c r="B1465" s="26" t="s">
        <v>5035</v>
      </c>
      <c r="C1465" s="27" t="s">
        <v>5036</v>
      </c>
      <c r="D1465" s="27">
        <v>0.37877484380780918</v>
      </c>
      <c r="E1465" s="27">
        <v>1.6751303230307675</v>
      </c>
      <c r="F1465" s="27" t="s">
        <v>5035</v>
      </c>
      <c r="G1465" s="27" t="s">
        <v>5037</v>
      </c>
      <c r="H1465" s="27" t="s">
        <v>1386</v>
      </c>
      <c r="I1465" s="26" t="s">
        <v>5035</v>
      </c>
    </row>
    <row r="1466" spans="2:9">
      <c r="B1466" s="26" t="s">
        <v>5038</v>
      </c>
      <c r="C1466" s="27" t="s">
        <v>5039</v>
      </c>
      <c r="D1466" s="27">
        <v>-0.66207668911007644</v>
      </c>
      <c r="E1466" s="27">
        <v>-1.0048436462385175</v>
      </c>
      <c r="F1466" s="27" t="s">
        <v>5038</v>
      </c>
      <c r="G1466" s="27" t="s">
        <v>5038</v>
      </c>
      <c r="H1466" s="27" t="s">
        <v>1264</v>
      </c>
      <c r="I1466" s="26" t="s">
        <v>5038</v>
      </c>
    </row>
    <row r="1467" spans="2:9">
      <c r="B1467" s="26" t="s">
        <v>5040</v>
      </c>
      <c r="C1467" s="27" t="s">
        <v>5041</v>
      </c>
      <c r="D1467" s="27">
        <v>0.70150892195515513</v>
      </c>
      <c r="E1467" s="27">
        <v>-1.3397740264494995</v>
      </c>
      <c r="F1467" s="27" t="s">
        <v>5040</v>
      </c>
      <c r="G1467" s="27" t="s">
        <v>5042</v>
      </c>
      <c r="H1467" s="27" t="s">
        <v>488</v>
      </c>
      <c r="I1467" s="26" t="s">
        <v>5040</v>
      </c>
    </row>
    <row r="1468" spans="2:9">
      <c r="B1468" s="26" t="s">
        <v>5043</v>
      </c>
      <c r="C1468" s="27" t="s">
        <v>5044</v>
      </c>
      <c r="D1468" s="27">
        <v>0.72930326898785747</v>
      </c>
      <c r="E1468" s="27">
        <v>-1.531568363412293</v>
      </c>
      <c r="F1468" s="27" t="s">
        <v>5043</v>
      </c>
      <c r="G1468" s="27" t="s">
        <v>5045</v>
      </c>
      <c r="H1468" s="27" t="s">
        <v>488</v>
      </c>
      <c r="I1468" s="26" t="s">
        <v>5043</v>
      </c>
    </row>
    <row r="1469" spans="2:9">
      <c r="B1469" s="26" t="s">
        <v>5046</v>
      </c>
      <c r="C1469" s="27" t="s">
        <v>5047</v>
      </c>
      <c r="D1469" s="27">
        <v>0.49221252333487797</v>
      </c>
      <c r="E1469" s="27">
        <v>-3.095882422955976</v>
      </c>
      <c r="F1469" s="27" t="s">
        <v>5046</v>
      </c>
      <c r="G1469" s="27" t="s">
        <v>5048</v>
      </c>
      <c r="H1469" s="27" t="s">
        <v>5049</v>
      </c>
      <c r="I1469" s="26" t="s">
        <v>5046</v>
      </c>
    </row>
    <row r="1470" spans="2:9">
      <c r="B1470" s="26" t="s">
        <v>5050</v>
      </c>
      <c r="C1470" s="27" t="s">
        <v>5051</v>
      </c>
      <c r="D1470" s="27">
        <v>-0.57302125305417495</v>
      </c>
      <c r="E1470" s="27">
        <v>-1.2006626084857974</v>
      </c>
      <c r="F1470" s="27" t="s">
        <v>5050</v>
      </c>
      <c r="G1470" s="27" t="s">
        <v>5052</v>
      </c>
      <c r="H1470" s="27" t="s">
        <v>1264</v>
      </c>
      <c r="I1470" s="26" t="s">
        <v>5050</v>
      </c>
    </row>
    <row r="1471" spans="2:9">
      <c r="B1471" s="26" t="s">
        <v>5053</v>
      </c>
      <c r="C1471" s="27" t="s">
        <v>5054</v>
      </c>
      <c r="D1471" s="27">
        <v>-0.65847956243244821</v>
      </c>
      <c r="E1471" s="27">
        <v>2.5290168670237763</v>
      </c>
      <c r="F1471" s="27" t="s">
        <v>5053</v>
      </c>
      <c r="G1471" s="27" t="s">
        <v>4980</v>
      </c>
      <c r="H1471" s="27" t="s">
        <v>1174</v>
      </c>
      <c r="I1471" s="26" t="s">
        <v>5053</v>
      </c>
    </row>
    <row r="1472" spans="2:9">
      <c r="B1472" s="26" t="s">
        <v>5055</v>
      </c>
      <c r="C1472" s="27" t="s">
        <v>5056</v>
      </c>
      <c r="D1472" s="27">
        <v>-1.6512176123494308E-2</v>
      </c>
      <c r="E1472" s="27">
        <v>-1.4081107400208817</v>
      </c>
      <c r="F1472" s="27" t="s">
        <v>5055</v>
      </c>
      <c r="G1472" s="27" t="s">
        <v>5057</v>
      </c>
      <c r="H1472" s="27" t="s">
        <v>1564</v>
      </c>
      <c r="I1472" s="26" t="s">
        <v>5055</v>
      </c>
    </row>
    <row r="1473" spans="2:9">
      <c r="B1473" s="26" t="s">
        <v>5058</v>
      </c>
      <c r="C1473" s="27" t="s">
        <v>5059</v>
      </c>
      <c r="D1473" s="27">
        <v>0.42853767325162484</v>
      </c>
      <c r="E1473" s="27">
        <v>0.69298474251703412</v>
      </c>
      <c r="F1473" s="27" t="s">
        <v>5058</v>
      </c>
      <c r="G1473" s="27" t="s">
        <v>5060</v>
      </c>
      <c r="H1473" s="27" t="s">
        <v>1184</v>
      </c>
      <c r="I1473" s="26" t="s">
        <v>5058</v>
      </c>
    </row>
    <row r="1474" spans="2:9">
      <c r="B1474" s="26" t="s">
        <v>2143</v>
      </c>
      <c r="C1474" s="27" t="s">
        <v>5061</v>
      </c>
      <c r="D1474" s="27">
        <v>-0.37492640958507611</v>
      </c>
      <c r="E1474" s="27">
        <v>2.9328162704620855</v>
      </c>
      <c r="F1474" s="27" t="s">
        <v>2143</v>
      </c>
      <c r="G1474" s="27" t="s">
        <v>5062</v>
      </c>
      <c r="H1474" s="27" t="s">
        <v>3360</v>
      </c>
      <c r="I1474" s="26" t="s">
        <v>2143</v>
      </c>
    </row>
    <row r="1475" spans="2:9">
      <c r="B1475" s="26" t="s">
        <v>5063</v>
      </c>
      <c r="C1475" s="27" t="s">
        <v>5064</v>
      </c>
      <c r="D1475" s="27">
        <v>-0.1662441858464653</v>
      </c>
      <c r="E1475" s="27">
        <v>0.28470510317688358</v>
      </c>
      <c r="F1475" s="27" t="s">
        <v>5063</v>
      </c>
      <c r="G1475" s="27" t="s">
        <v>5063</v>
      </c>
      <c r="H1475" s="27" t="s">
        <v>2121</v>
      </c>
      <c r="I1475" s="26" t="s">
        <v>5063</v>
      </c>
    </row>
    <row r="1476" spans="2:9">
      <c r="B1476" s="26" t="s">
        <v>5065</v>
      </c>
      <c r="C1476" s="27" t="s">
        <v>5066</v>
      </c>
      <c r="D1476" s="27">
        <v>0.59130185656741308</v>
      </c>
      <c r="E1476" s="27">
        <v>-9.6257003156586043E-2</v>
      </c>
      <c r="F1476" s="27" t="s">
        <v>5065</v>
      </c>
      <c r="G1476" s="27" t="s">
        <v>5067</v>
      </c>
      <c r="H1476" s="27" t="s">
        <v>1287</v>
      </c>
      <c r="I1476" s="26" t="s">
        <v>5065</v>
      </c>
    </row>
    <row r="1477" spans="2:9">
      <c r="B1477" s="26" t="s">
        <v>5068</v>
      </c>
      <c r="C1477" s="27" t="s">
        <v>5069</v>
      </c>
      <c r="D1477" s="27">
        <v>-0.65752315470597356</v>
      </c>
      <c r="E1477" s="27">
        <v>2.5279872889463455</v>
      </c>
      <c r="F1477" s="27" t="s">
        <v>5068</v>
      </c>
      <c r="G1477" s="27" t="s">
        <v>4980</v>
      </c>
      <c r="H1477" s="27" t="s">
        <v>1174</v>
      </c>
      <c r="I1477" s="26" t="s">
        <v>5068</v>
      </c>
    </row>
    <row r="1478" spans="2:9">
      <c r="B1478" s="26" t="s">
        <v>5070</v>
      </c>
      <c r="C1478" s="27" t="s">
        <v>5071</v>
      </c>
      <c r="D1478" s="27">
        <v>0.61160526408596094</v>
      </c>
      <c r="E1478" s="27">
        <v>-1.5703896620965438</v>
      </c>
      <c r="F1478" s="27" t="s">
        <v>5070</v>
      </c>
      <c r="G1478" s="27" t="s">
        <v>5072</v>
      </c>
      <c r="H1478" s="27" t="s">
        <v>488</v>
      </c>
      <c r="I1478" s="26" t="s">
        <v>5070</v>
      </c>
    </row>
    <row r="1479" spans="2:9">
      <c r="B1479" s="26" t="s">
        <v>5073</v>
      </c>
      <c r="C1479" s="27" t="s">
        <v>5074</v>
      </c>
      <c r="D1479" s="27">
        <v>0.77670820218154257</v>
      </c>
      <c r="E1479" s="27">
        <v>6.165934064195714E-2</v>
      </c>
      <c r="F1479" s="27" t="s">
        <v>5073</v>
      </c>
      <c r="G1479" s="27" t="s">
        <v>5075</v>
      </c>
      <c r="H1479" s="27" t="s">
        <v>1293</v>
      </c>
      <c r="I1479" s="26" t="s">
        <v>5073</v>
      </c>
    </row>
    <row r="1480" spans="2:9">
      <c r="B1480" s="26" t="s">
        <v>5076</v>
      </c>
      <c r="C1480" s="27" t="s">
        <v>5077</v>
      </c>
      <c r="D1480" s="27">
        <v>0.65241281482988434</v>
      </c>
      <c r="E1480" s="27">
        <v>-2.1043085865072957</v>
      </c>
      <c r="F1480" s="27" t="s">
        <v>5076</v>
      </c>
      <c r="G1480" s="27" t="s">
        <v>5078</v>
      </c>
      <c r="H1480" s="27" t="s">
        <v>488</v>
      </c>
      <c r="I1480" s="26" t="s">
        <v>5076</v>
      </c>
    </row>
    <row r="1481" spans="2:9">
      <c r="B1481" s="26" t="s">
        <v>5079</v>
      </c>
      <c r="C1481" s="27" t="s">
        <v>5080</v>
      </c>
      <c r="D1481" s="27">
        <v>6.2119182778333108E-2</v>
      </c>
      <c r="E1481" s="27">
        <v>1.7221357635509078</v>
      </c>
      <c r="F1481" s="27" t="s">
        <v>5079</v>
      </c>
      <c r="G1481" s="27" t="s">
        <v>5081</v>
      </c>
      <c r="H1481" s="27" t="s">
        <v>1427</v>
      </c>
      <c r="I1481" s="26" t="s">
        <v>5079</v>
      </c>
    </row>
    <row r="1482" spans="2:9">
      <c r="B1482" s="26" t="s">
        <v>5082</v>
      </c>
      <c r="C1482" s="27" t="s">
        <v>5083</v>
      </c>
      <c r="D1482" s="27">
        <v>0.33922742940539619</v>
      </c>
      <c r="E1482" s="27">
        <v>-1.7291343069586029</v>
      </c>
      <c r="F1482" s="27" t="s">
        <v>5082</v>
      </c>
      <c r="G1482" s="27" t="s">
        <v>5084</v>
      </c>
      <c r="H1482" s="27" t="s">
        <v>1198</v>
      </c>
      <c r="I1482" s="26" t="s">
        <v>5082</v>
      </c>
    </row>
    <row r="1483" spans="2:9">
      <c r="B1483" s="26" t="s">
        <v>5085</v>
      </c>
      <c r="C1483" s="27" t="s">
        <v>5086</v>
      </c>
      <c r="D1483" s="27">
        <v>-0.44862816104164521</v>
      </c>
      <c r="E1483" s="27">
        <v>0.46965065534290623</v>
      </c>
      <c r="F1483" s="27" t="s">
        <v>5085</v>
      </c>
      <c r="G1483" s="27" t="s">
        <v>5085</v>
      </c>
      <c r="H1483" s="27" t="s">
        <v>1320</v>
      </c>
      <c r="I1483" s="26" t="s">
        <v>5085</v>
      </c>
    </row>
    <row r="1484" spans="2:9">
      <c r="B1484" s="26" t="s">
        <v>5087</v>
      </c>
      <c r="C1484" s="27" t="s">
        <v>5088</v>
      </c>
      <c r="D1484" s="27">
        <v>0.45685389992861541</v>
      </c>
      <c r="E1484" s="27">
        <v>-1.7145870518713457</v>
      </c>
      <c r="F1484" s="27" t="s">
        <v>5087</v>
      </c>
      <c r="G1484" s="27" t="s">
        <v>5089</v>
      </c>
      <c r="H1484" s="27" t="s">
        <v>488</v>
      </c>
      <c r="I1484" s="26" t="s">
        <v>5087</v>
      </c>
    </row>
    <row r="1485" spans="2:9">
      <c r="B1485" s="26" t="s">
        <v>5090</v>
      </c>
      <c r="C1485" s="27" t="s">
        <v>5091</v>
      </c>
      <c r="D1485" s="27">
        <v>-2.6834437249412816E-2</v>
      </c>
      <c r="E1485" s="27">
        <v>-0.23159064732921422</v>
      </c>
      <c r="F1485" s="27" t="s">
        <v>5090</v>
      </c>
      <c r="G1485" s="27" t="s">
        <v>5090</v>
      </c>
      <c r="H1485" s="27" t="s">
        <v>1952</v>
      </c>
      <c r="I1485" s="26" t="s">
        <v>5090</v>
      </c>
    </row>
    <row r="1486" spans="2:9">
      <c r="B1486" s="26" t="s">
        <v>5092</v>
      </c>
      <c r="C1486" s="27" t="s">
        <v>5093</v>
      </c>
      <c r="D1486" s="27">
        <v>0.59932862409291332</v>
      </c>
      <c r="E1486" s="27">
        <v>1.2829670693433424</v>
      </c>
      <c r="F1486" s="27" t="s">
        <v>5092</v>
      </c>
      <c r="G1486" s="27" t="s">
        <v>5092</v>
      </c>
      <c r="H1486" s="27" t="s">
        <v>1360</v>
      </c>
      <c r="I1486" s="26" t="s">
        <v>5092</v>
      </c>
    </row>
    <row r="1487" spans="2:9">
      <c r="B1487" s="26" t="s">
        <v>5094</v>
      </c>
      <c r="C1487" s="27" t="s">
        <v>5093</v>
      </c>
      <c r="D1487" s="27">
        <v>0.59932862409291332</v>
      </c>
      <c r="E1487" s="27">
        <v>1.2829670693433424</v>
      </c>
      <c r="F1487" s="27" t="s">
        <v>5094</v>
      </c>
      <c r="G1487" s="27" t="s">
        <v>5094</v>
      </c>
      <c r="H1487" s="27" t="s">
        <v>1720</v>
      </c>
      <c r="I1487" s="26" t="s">
        <v>5094</v>
      </c>
    </row>
    <row r="1488" spans="2:9">
      <c r="B1488" s="26" t="s">
        <v>5095</v>
      </c>
      <c r="C1488" s="27" t="s">
        <v>5096</v>
      </c>
      <c r="D1488" s="27">
        <v>0.45769862139772205</v>
      </c>
      <c r="E1488" s="27">
        <v>2.0944474335087397</v>
      </c>
      <c r="F1488" s="27" t="s">
        <v>5095</v>
      </c>
      <c r="G1488" s="27" t="s">
        <v>4974</v>
      </c>
      <c r="H1488" s="27" t="s">
        <v>1320</v>
      </c>
      <c r="I1488" s="26" t="s">
        <v>5095</v>
      </c>
    </row>
    <row r="1489" spans="2:9">
      <c r="B1489" s="26" t="s">
        <v>5097</v>
      </c>
      <c r="C1489" s="27" t="s">
        <v>5098</v>
      </c>
      <c r="D1489" s="27">
        <v>0.3865834318610038</v>
      </c>
      <c r="E1489" s="27">
        <v>1.9825544539929518</v>
      </c>
      <c r="F1489" s="27" t="s">
        <v>5097</v>
      </c>
      <c r="G1489" s="27" t="s">
        <v>5099</v>
      </c>
      <c r="H1489" s="27" t="s">
        <v>5099</v>
      </c>
      <c r="I1489" s="26" t="s">
        <v>5097</v>
      </c>
    </row>
    <row r="1490" spans="2:9">
      <c r="B1490" s="26" t="s">
        <v>5100</v>
      </c>
      <c r="C1490" s="27" t="s">
        <v>5101</v>
      </c>
      <c r="D1490" s="27">
        <v>-0.23141145475984271</v>
      </c>
      <c r="E1490" s="27">
        <v>0.55739881720529394</v>
      </c>
      <c r="F1490" s="27" t="s">
        <v>5100</v>
      </c>
      <c r="G1490" s="27" t="s">
        <v>5100</v>
      </c>
      <c r="H1490" s="27" t="s">
        <v>4316</v>
      </c>
      <c r="I1490" s="26" t="s">
        <v>5100</v>
      </c>
    </row>
    <row r="1491" spans="2:9">
      <c r="B1491" s="26" t="s">
        <v>5102</v>
      </c>
      <c r="C1491" s="27" t="s">
        <v>5103</v>
      </c>
      <c r="D1491" s="27">
        <v>0.21190915938670379</v>
      </c>
      <c r="E1491" s="27">
        <v>-1.503918759184816</v>
      </c>
      <c r="F1491" s="27" t="s">
        <v>5102</v>
      </c>
      <c r="G1491" s="27" t="s">
        <v>5104</v>
      </c>
      <c r="H1491" s="27" t="s">
        <v>1745</v>
      </c>
      <c r="I1491" s="26" t="s">
        <v>5102</v>
      </c>
    </row>
    <row r="1492" spans="2:9">
      <c r="B1492" s="26" t="s">
        <v>5105</v>
      </c>
      <c r="C1492" s="27" t="s">
        <v>5106</v>
      </c>
      <c r="D1492" s="27">
        <v>-0.2313191516677929</v>
      </c>
      <c r="E1492" s="27">
        <v>-1.1181064001956782</v>
      </c>
      <c r="F1492" s="27" t="s">
        <v>5105</v>
      </c>
      <c r="G1492" s="27" t="s">
        <v>5105</v>
      </c>
      <c r="H1492" s="27" t="s">
        <v>1492</v>
      </c>
      <c r="I1492" s="26" t="s">
        <v>5105</v>
      </c>
    </row>
    <row r="1493" spans="2:9">
      <c r="B1493" s="26" t="s">
        <v>5107</v>
      </c>
      <c r="C1493" s="27" t="s">
        <v>5108</v>
      </c>
      <c r="D1493" s="27">
        <v>0.5919354226127308</v>
      </c>
      <c r="E1493" s="27">
        <v>-1.4750876435969944</v>
      </c>
      <c r="F1493" s="27" t="s">
        <v>5107</v>
      </c>
      <c r="G1493" s="27" t="s">
        <v>5109</v>
      </c>
      <c r="H1493" s="27" t="s">
        <v>488</v>
      </c>
      <c r="I1493" s="26" t="s">
        <v>5107</v>
      </c>
    </row>
    <row r="1494" spans="2:9">
      <c r="B1494" s="26" t="s">
        <v>5110</v>
      </c>
      <c r="C1494" s="27" t="s">
        <v>5111</v>
      </c>
      <c r="D1494" s="27">
        <v>-0.40979361313062146</v>
      </c>
      <c r="E1494" s="27">
        <v>-0.90778453023974459</v>
      </c>
      <c r="F1494" s="27" t="s">
        <v>5110</v>
      </c>
      <c r="G1494" s="27" t="s">
        <v>5110</v>
      </c>
      <c r="H1494" s="27" t="s">
        <v>1281</v>
      </c>
      <c r="I1494" s="26" t="s">
        <v>5110</v>
      </c>
    </row>
    <row r="1495" spans="2:9">
      <c r="B1495" s="26" t="s">
        <v>5112</v>
      </c>
      <c r="C1495" s="27" t="s">
        <v>5113</v>
      </c>
      <c r="D1495" s="27">
        <v>-0.5385632442116679</v>
      </c>
      <c r="E1495" s="27">
        <v>0.52958526212343071</v>
      </c>
      <c r="F1495" s="27" t="s">
        <v>5112</v>
      </c>
      <c r="G1495" s="27" t="s">
        <v>5112</v>
      </c>
      <c r="H1495" s="27" t="s">
        <v>1320</v>
      </c>
      <c r="I1495" s="26" t="s">
        <v>5112</v>
      </c>
    </row>
    <row r="1496" spans="2:9">
      <c r="B1496" s="26" t="s">
        <v>5114</v>
      </c>
      <c r="C1496" s="27" t="s">
        <v>5115</v>
      </c>
      <c r="D1496" s="27">
        <v>0.89413702807625961</v>
      </c>
      <c r="E1496" s="27">
        <v>0.11352396594638739</v>
      </c>
      <c r="F1496" s="27" t="s">
        <v>5114</v>
      </c>
      <c r="G1496" s="27" t="s">
        <v>5116</v>
      </c>
      <c r="H1496" s="27" t="s">
        <v>1149</v>
      </c>
      <c r="I1496" s="26" t="s">
        <v>5114</v>
      </c>
    </row>
    <row r="1497" spans="2:9">
      <c r="B1497" s="26" t="s">
        <v>5117</v>
      </c>
      <c r="C1497" s="27" t="s">
        <v>5118</v>
      </c>
      <c r="D1497" s="27">
        <v>0.16204928319162895</v>
      </c>
      <c r="E1497" s="27">
        <v>-1.306310877277014</v>
      </c>
      <c r="F1497" s="27" t="s">
        <v>5117</v>
      </c>
      <c r="G1497" s="27" t="s">
        <v>5119</v>
      </c>
      <c r="H1497" s="27" t="s">
        <v>1257</v>
      </c>
      <c r="I1497" s="26" t="s">
        <v>5117</v>
      </c>
    </row>
    <row r="1498" spans="2:9">
      <c r="B1498" s="26" t="s">
        <v>5120</v>
      </c>
      <c r="C1498" s="27" t="s">
        <v>5121</v>
      </c>
      <c r="D1498" s="27">
        <v>3.5158611625172781E-2</v>
      </c>
      <c r="E1498" s="27">
        <v>0.79071616319925231</v>
      </c>
      <c r="F1498" s="27" t="s">
        <v>5120</v>
      </c>
      <c r="G1498" s="27" t="s">
        <v>5120</v>
      </c>
      <c r="H1498" s="27" t="s">
        <v>1684</v>
      </c>
      <c r="I1498" s="26" t="s">
        <v>5120</v>
      </c>
    </row>
    <row r="1499" spans="2:9">
      <c r="B1499" s="26" t="s">
        <v>5122</v>
      </c>
      <c r="C1499" s="27" t="s">
        <v>5123</v>
      </c>
      <c r="D1499" s="27">
        <v>0.21711547287024072</v>
      </c>
      <c r="E1499" s="27">
        <v>1.7212698552325025</v>
      </c>
      <c r="F1499" s="27" t="s">
        <v>5122</v>
      </c>
      <c r="G1499" s="27" t="s">
        <v>5122</v>
      </c>
      <c r="H1499" s="27" t="s">
        <v>1386</v>
      </c>
      <c r="I1499" s="26" t="s">
        <v>5122</v>
      </c>
    </row>
    <row r="1500" spans="2:9">
      <c r="B1500" s="26" t="s">
        <v>5124</v>
      </c>
      <c r="C1500" s="27" t="s">
        <v>5125</v>
      </c>
      <c r="D1500" s="27">
        <v>0.86346773206776761</v>
      </c>
      <c r="E1500" s="27">
        <v>0.14860024428198473</v>
      </c>
      <c r="F1500" s="27" t="s">
        <v>5124</v>
      </c>
      <c r="G1500" s="27" t="s">
        <v>5126</v>
      </c>
      <c r="H1500" s="27" t="s">
        <v>1149</v>
      </c>
      <c r="I1500" s="26" t="s">
        <v>5124</v>
      </c>
    </row>
    <row r="1501" spans="2:9">
      <c r="B1501" s="26" t="s">
        <v>5127</v>
      </c>
      <c r="C1501" s="27" t="s">
        <v>5128</v>
      </c>
      <c r="D1501" s="27">
        <v>0.46271122320184871</v>
      </c>
      <c r="E1501" s="27">
        <v>-1.3453609389414909</v>
      </c>
      <c r="F1501" s="27" t="s">
        <v>5127</v>
      </c>
      <c r="G1501" s="27" t="s">
        <v>5129</v>
      </c>
      <c r="H1501" s="27" t="s">
        <v>1539</v>
      </c>
      <c r="I1501" s="26" t="s">
        <v>5127</v>
      </c>
    </row>
    <row r="1502" spans="2:9">
      <c r="B1502" s="26" t="s">
        <v>5130</v>
      </c>
      <c r="C1502" s="27" t="s">
        <v>5131</v>
      </c>
      <c r="D1502" s="27">
        <v>0.94011284244998161</v>
      </c>
      <c r="E1502" s="27">
        <v>0.48065843223508259</v>
      </c>
      <c r="F1502" s="27" t="s">
        <v>5130</v>
      </c>
      <c r="G1502" s="27" t="s">
        <v>5132</v>
      </c>
      <c r="H1502" s="27" t="s">
        <v>1160</v>
      </c>
      <c r="I1502" s="26" t="s">
        <v>5130</v>
      </c>
    </row>
    <row r="1503" spans="2:9">
      <c r="B1503" s="26" t="s">
        <v>5133</v>
      </c>
      <c r="C1503" s="27" t="s">
        <v>5134</v>
      </c>
      <c r="D1503" s="27">
        <v>1.0493303437556563</v>
      </c>
      <c r="E1503" s="27">
        <v>0.34728908918813056</v>
      </c>
      <c r="F1503" s="27" t="s">
        <v>5133</v>
      </c>
      <c r="G1503" s="27" t="s">
        <v>5133</v>
      </c>
      <c r="H1503" s="27" t="s">
        <v>3031</v>
      </c>
      <c r="I1503" s="26" t="s">
        <v>5133</v>
      </c>
    </row>
    <row r="1504" spans="2:9">
      <c r="B1504" s="26" t="s">
        <v>5135</v>
      </c>
      <c r="C1504" s="27" t="s">
        <v>5136</v>
      </c>
      <c r="D1504" s="27">
        <v>0.67289252363168461</v>
      </c>
      <c r="E1504" s="27">
        <v>-2.1170494149976973</v>
      </c>
      <c r="F1504" s="27" t="s">
        <v>5135</v>
      </c>
      <c r="G1504" s="27" t="s">
        <v>4987</v>
      </c>
      <c r="H1504" s="27" t="s">
        <v>488</v>
      </c>
      <c r="I1504" s="26" t="s">
        <v>5135</v>
      </c>
    </row>
    <row r="1505" spans="2:9">
      <c r="B1505" s="26" t="s">
        <v>5137</v>
      </c>
      <c r="C1505" s="27" t="s">
        <v>5138</v>
      </c>
      <c r="D1505" s="27">
        <v>0.9138875633525062</v>
      </c>
      <c r="E1505" s="27">
        <v>8.4893861747246165E-3</v>
      </c>
      <c r="F1505" s="27" t="s">
        <v>5137</v>
      </c>
      <c r="G1505" s="27" t="s">
        <v>5137</v>
      </c>
      <c r="H1505" s="27" t="s">
        <v>1194</v>
      </c>
      <c r="I1505" s="26" t="s">
        <v>5137</v>
      </c>
    </row>
    <row r="1506" spans="2:9">
      <c r="B1506" s="26" t="s">
        <v>5139</v>
      </c>
      <c r="C1506" s="27" t="s">
        <v>5140</v>
      </c>
      <c r="D1506" s="27">
        <v>0.45017625658268329</v>
      </c>
      <c r="E1506" s="27">
        <v>-1.4013353918916116</v>
      </c>
      <c r="F1506" s="27" t="s">
        <v>5139</v>
      </c>
      <c r="G1506" s="27" t="s">
        <v>5141</v>
      </c>
      <c r="H1506" s="27" t="s">
        <v>488</v>
      </c>
      <c r="I1506" s="26" t="s">
        <v>5139</v>
      </c>
    </row>
    <row r="1507" spans="2:9">
      <c r="B1507" s="26" t="s">
        <v>5142</v>
      </c>
      <c r="C1507" s="27" t="s">
        <v>5143</v>
      </c>
      <c r="D1507" s="27">
        <v>0.84501162618702952</v>
      </c>
      <c r="E1507" s="27">
        <v>-1.7690308529071264</v>
      </c>
      <c r="F1507" s="27" t="s">
        <v>5142</v>
      </c>
      <c r="G1507" s="27" t="s">
        <v>5144</v>
      </c>
      <c r="H1507" s="27" t="s">
        <v>488</v>
      </c>
      <c r="I1507" s="26" t="s">
        <v>5142</v>
      </c>
    </row>
    <row r="1508" spans="2:9">
      <c r="B1508" s="26" t="s">
        <v>5145</v>
      </c>
      <c r="C1508" s="27" t="s">
        <v>5146</v>
      </c>
      <c r="D1508" s="27">
        <v>0.36541959028449456</v>
      </c>
      <c r="E1508" s="27">
        <v>-1.5648220575223066</v>
      </c>
      <c r="F1508" s="27" t="s">
        <v>5145</v>
      </c>
      <c r="G1508" s="27" t="s">
        <v>5147</v>
      </c>
      <c r="H1508" s="27" t="s">
        <v>1198</v>
      </c>
      <c r="I1508" s="26" t="s">
        <v>5145</v>
      </c>
    </row>
    <row r="1509" spans="2:9">
      <c r="B1509" s="26" t="s">
        <v>5148</v>
      </c>
      <c r="C1509" s="27" t="s">
        <v>5149</v>
      </c>
      <c r="D1509" s="27">
        <v>1.0766342743608048</v>
      </c>
      <c r="E1509" s="27">
        <v>0.47476095501573229</v>
      </c>
      <c r="F1509" s="27" t="s">
        <v>5148</v>
      </c>
      <c r="G1509" s="27" t="s">
        <v>5148</v>
      </c>
      <c r="H1509" s="27" t="s">
        <v>3031</v>
      </c>
      <c r="I1509" s="26" t="s">
        <v>5148</v>
      </c>
    </row>
    <row r="1510" spans="2:9">
      <c r="B1510" s="26" t="s">
        <v>5150</v>
      </c>
      <c r="C1510" s="27" t="s">
        <v>5151</v>
      </c>
      <c r="D1510" s="27">
        <v>0.62409655486286941</v>
      </c>
      <c r="E1510" s="27">
        <v>0.18770491995097635</v>
      </c>
      <c r="F1510" s="27" t="s">
        <v>5150</v>
      </c>
      <c r="G1510" s="27" t="s">
        <v>5152</v>
      </c>
      <c r="H1510" s="27" t="s">
        <v>2792</v>
      </c>
      <c r="I1510" s="26" t="s">
        <v>5150</v>
      </c>
    </row>
    <row r="1511" spans="2:9">
      <c r="B1511" s="26" t="s">
        <v>5153</v>
      </c>
      <c r="C1511" s="27" t="s">
        <v>5154</v>
      </c>
      <c r="D1511" s="27">
        <v>0.20691401793285252</v>
      </c>
      <c r="E1511" s="27">
        <v>0.2283047774797235</v>
      </c>
      <c r="F1511" s="27" t="s">
        <v>5153</v>
      </c>
      <c r="G1511" s="27" t="s">
        <v>5153</v>
      </c>
      <c r="H1511" s="27" t="s">
        <v>1188</v>
      </c>
      <c r="I1511" s="26" t="s">
        <v>5153</v>
      </c>
    </row>
    <row r="1512" spans="2:9">
      <c r="B1512" s="26" t="s">
        <v>5155</v>
      </c>
      <c r="C1512" s="27" t="s">
        <v>5156</v>
      </c>
      <c r="D1512" s="27">
        <v>0.68709775834838682</v>
      </c>
      <c r="E1512" s="27">
        <v>-1.3102570136656042</v>
      </c>
      <c r="F1512" s="27" t="s">
        <v>5155</v>
      </c>
      <c r="G1512" s="27" t="s">
        <v>5157</v>
      </c>
      <c r="H1512" s="27" t="s">
        <v>488</v>
      </c>
      <c r="I1512" s="26" t="s">
        <v>5155</v>
      </c>
    </row>
    <row r="1513" spans="2:9">
      <c r="B1513" s="26" t="s">
        <v>4951</v>
      </c>
      <c r="C1513" s="27" t="s">
        <v>5158</v>
      </c>
      <c r="D1513" s="27">
        <v>0.12692156373176353</v>
      </c>
      <c r="E1513" s="27">
        <v>-0.13242441188030263</v>
      </c>
      <c r="F1513" s="27" t="s">
        <v>4951</v>
      </c>
      <c r="G1513" s="27" t="s">
        <v>4951</v>
      </c>
      <c r="H1513" s="27" t="s">
        <v>1170</v>
      </c>
      <c r="I1513" s="26" t="s">
        <v>4951</v>
      </c>
    </row>
    <row r="1514" spans="2:9">
      <c r="B1514" s="26" t="s">
        <v>5159</v>
      </c>
      <c r="C1514" s="27" t="s">
        <v>5160</v>
      </c>
      <c r="D1514" s="27">
        <v>0.47708923045264556</v>
      </c>
      <c r="E1514" s="27">
        <v>1.1893214038264981</v>
      </c>
      <c r="F1514" s="27" t="s">
        <v>5159</v>
      </c>
      <c r="G1514" s="27" t="s">
        <v>5159</v>
      </c>
      <c r="H1514" s="27" t="s">
        <v>1720</v>
      </c>
      <c r="I1514" s="26" t="s">
        <v>5159</v>
      </c>
    </row>
    <row r="1515" spans="2:9">
      <c r="B1515" s="26" t="s">
        <v>5161</v>
      </c>
      <c r="C1515" s="27" t="s">
        <v>5162</v>
      </c>
      <c r="D1515" s="27">
        <v>1.1481473354772125</v>
      </c>
      <c r="E1515" s="27">
        <v>0.23064351561476734</v>
      </c>
      <c r="F1515" s="27" t="s">
        <v>5161</v>
      </c>
      <c r="G1515" s="27" t="s">
        <v>5163</v>
      </c>
      <c r="H1515" s="27" t="s">
        <v>1270</v>
      </c>
      <c r="I1515" s="26" t="s">
        <v>5161</v>
      </c>
    </row>
    <row r="1516" spans="2:9">
      <c r="B1516" s="26" t="s">
        <v>5164</v>
      </c>
      <c r="C1516" s="27" t="s">
        <v>5165</v>
      </c>
      <c r="D1516" s="27">
        <v>-0.10683579473096692</v>
      </c>
      <c r="E1516" s="27">
        <v>0.41135665566291757</v>
      </c>
      <c r="F1516" s="27" t="s">
        <v>5164</v>
      </c>
      <c r="G1516" s="27" t="s">
        <v>5166</v>
      </c>
      <c r="H1516" s="27" t="s">
        <v>1735</v>
      </c>
      <c r="I1516" s="26" t="s">
        <v>5164</v>
      </c>
    </row>
    <row r="1517" spans="2:9">
      <c r="B1517" s="26" t="s">
        <v>5167</v>
      </c>
      <c r="C1517" s="27" t="s">
        <v>5168</v>
      </c>
      <c r="D1517" s="27">
        <v>-0.27343797178854734</v>
      </c>
      <c r="E1517" s="27">
        <v>0.8089816199833636</v>
      </c>
      <c r="F1517" s="27" t="s">
        <v>5167</v>
      </c>
      <c r="G1517" s="27" t="s">
        <v>5169</v>
      </c>
      <c r="H1517" s="27" t="s">
        <v>1421</v>
      </c>
      <c r="I1517" s="26" t="s">
        <v>5167</v>
      </c>
    </row>
    <row r="1518" spans="2:9">
      <c r="B1518" s="26" t="s">
        <v>5170</v>
      </c>
      <c r="C1518" s="27" t="s">
        <v>5171</v>
      </c>
      <c r="D1518" s="27">
        <v>0.68166803893967032</v>
      </c>
      <c r="E1518" s="27">
        <v>0.4642279267311229</v>
      </c>
      <c r="F1518" s="27" t="s">
        <v>5170</v>
      </c>
      <c r="G1518" s="27" t="s">
        <v>5172</v>
      </c>
      <c r="H1518" s="27" t="s">
        <v>1302</v>
      </c>
      <c r="I1518" s="26" t="s">
        <v>5170</v>
      </c>
    </row>
    <row r="1519" spans="2:9">
      <c r="B1519" s="26" t="s">
        <v>5173</v>
      </c>
      <c r="C1519" s="27" t="s">
        <v>5174</v>
      </c>
      <c r="D1519" s="27">
        <v>0.65929815157251215</v>
      </c>
      <c r="E1519" s="27">
        <v>-1.4178863138880744E-2</v>
      </c>
      <c r="F1519" s="27" t="s">
        <v>5173</v>
      </c>
      <c r="G1519" s="27" t="s">
        <v>5175</v>
      </c>
      <c r="H1519" s="27" t="s">
        <v>1299</v>
      </c>
      <c r="I1519" s="26" t="s">
        <v>5173</v>
      </c>
    </row>
    <row r="1520" spans="2:9">
      <c r="B1520" s="26" t="s">
        <v>5176</v>
      </c>
      <c r="C1520" s="27" t="s">
        <v>5177</v>
      </c>
      <c r="D1520" s="27">
        <v>0.74957005804141486</v>
      </c>
      <c r="E1520" s="27">
        <v>-1.5340850506424175</v>
      </c>
      <c r="F1520" s="27" t="s">
        <v>5176</v>
      </c>
      <c r="G1520" s="27" t="s">
        <v>5178</v>
      </c>
      <c r="H1520" s="27" t="s">
        <v>488</v>
      </c>
      <c r="I1520" s="26" t="s">
        <v>5176</v>
      </c>
    </row>
    <row r="1521" spans="2:9">
      <c r="B1521" s="26" t="s">
        <v>5179</v>
      </c>
      <c r="C1521" s="27" t="s">
        <v>5180</v>
      </c>
      <c r="D1521" s="27">
        <v>-3.7330653445434271E-4</v>
      </c>
      <c r="E1521" s="27">
        <v>-0.27183987913492791</v>
      </c>
      <c r="F1521" s="27" t="s">
        <v>5179</v>
      </c>
      <c r="G1521" s="27" t="s">
        <v>5179</v>
      </c>
      <c r="H1521" s="27" t="s">
        <v>2201</v>
      </c>
      <c r="I1521" s="26" t="s">
        <v>5179</v>
      </c>
    </row>
    <row r="1522" spans="2:9">
      <c r="B1522" s="26" t="s">
        <v>5181</v>
      </c>
      <c r="C1522" s="27" t="s">
        <v>5182</v>
      </c>
      <c r="D1522" s="27">
        <v>0.36918776348914595</v>
      </c>
      <c r="E1522" s="27">
        <v>-2.7418423202730433</v>
      </c>
      <c r="F1522" s="27" t="s">
        <v>5181</v>
      </c>
      <c r="G1522" s="27" t="s">
        <v>5181</v>
      </c>
      <c r="H1522" s="27" t="s">
        <v>5183</v>
      </c>
      <c r="I1522" s="26" t="s">
        <v>5181</v>
      </c>
    </row>
    <row r="1523" spans="2:9">
      <c r="B1523" s="26" t="s">
        <v>5184</v>
      </c>
      <c r="C1523" s="27" t="s">
        <v>5185</v>
      </c>
      <c r="D1523" s="27">
        <v>0.62133545598893258</v>
      </c>
      <c r="E1523" s="27">
        <v>-1.551870039916357</v>
      </c>
      <c r="F1523" s="27" t="s">
        <v>5184</v>
      </c>
      <c r="G1523" s="27" t="s">
        <v>4096</v>
      </c>
      <c r="H1523" s="27" t="s">
        <v>488</v>
      </c>
      <c r="I1523" s="26" t="s">
        <v>5184</v>
      </c>
    </row>
    <row r="1524" spans="2:9">
      <c r="B1524" s="26" t="s">
        <v>5186</v>
      </c>
      <c r="C1524" s="27" t="s">
        <v>5187</v>
      </c>
      <c r="D1524" s="27">
        <v>0.62232335562972685</v>
      </c>
      <c r="E1524" s="27">
        <v>-1.6644628981482177</v>
      </c>
      <c r="F1524" s="27" t="s">
        <v>5186</v>
      </c>
      <c r="G1524" s="27" t="s">
        <v>5188</v>
      </c>
      <c r="H1524" s="27" t="s">
        <v>488</v>
      </c>
      <c r="I1524" s="26" t="s">
        <v>5186</v>
      </c>
    </row>
    <row r="1525" spans="2:9">
      <c r="B1525" s="26" t="s">
        <v>5189</v>
      </c>
      <c r="C1525" s="27" t="s">
        <v>5190</v>
      </c>
      <c r="D1525" s="27">
        <v>-0.2894436657044625</v>
      </c>
      <c r="E1525" s="27">
        <v>-2.5073051799208015</v>
      </c>
      <c r="F1525" s="27" t="s">
        <v>5189</v>
      </c>
      <c r="G1525" s="27" t="s">
        <v>5189</v>
      </c>
      <c r="H1525" s="27" t="s">
        <v>1142</v>
      </c>
      <c r="I1525" s="26" t="s">
        <v>5189</v>
      </c>
    </row>
    <row r="1526" spans="2:9">
      <c r="B1526" s="26" t="s">
        <v>5191</v>
      </c>
      <c r="C1526" s="27" t="s">
        <v>5192</v>
      </c>
      <c r="D1526" s="27">
        <v>-0.14870712026548108</v>
      </c>
      <c r="E1526" s="27">
        <v>2.4507564162823838</v>
      </c>
      <c r="F1526" s="27" t="s">
        <v>5191</v>
      </c>
      <c r="G1526" s="27" t="s">
        <v>5193</v>
      </c>
      <c r="H1526" s="27" t="s">
        <v>1427</v>
      </c>
      <c r="I1526" s="26" t="s">
        <v>5191</v>
      </c>
    </row>
    <row r="1527" spans="2:9">
      <c r="B1527" s="26" t="s">
        <v>5194</v>
      </c>
      <c r="C1527" s="27" t="s">
        <v>5195</v>
      </c>
      <c r="D1527" s="27">
        <v>1.0109138954913669E-2</v>
      </c>
      <c r="E1527" s="27">
        <v>0.22498864257987056</v>
      </c>
      <c r="F1527" s="27" t="s">
        <v>5194</v>
      </c>
      <c r="G1527" s="27" t="s">
        <v>5194</v>
      </c>
      <c r="H1527" s="27" t="s">
        <v>1952</v>
      </c>
      <c r="I1527" s="26" t="s">
        <v>5194</v>
      </c>
    </row>
    <row r="1528" spans="2:9">
      <c r="B1528" s="26" t="s">
        <v>5196</v>
      </c>
      <c r="C1528" s="27" t="s">
        <v>5197</v>
      </c>
      <c r="D1528" s="27">
        <v>-1.5565422355971067E-2</v>
      </c>
      <c r="E1528" s="27">
        <v>2.3395963386985681</v>
      </c>
      <c r="F1528" s="27" t="s">
        <v>5196</v>
      </c>
      <c r="G1528" s="27" t="s">
        <v>5198</v>
      </c>
      <c r="H1528" s="27" t="s">
        <v>1427</v>
      </c>
      <c r="I1528" s="26" t="s">
        <v>5196</v>
      </c>
    </row>
    <row r="1529" spans="2:9">
      <c r="B1529" s="26" t="s">
        <v>5199</v>
      </c>
      <c r="C1529" s="27" t="s">
        <v>5200</v>
      </c>
      <c r="D1529" s="27">
        <v>-0.36951586493499522</v>
      </c>
      <c r="E1529" s="27">
        <v>2.6036820502973979</v>
      </c>
      <c r="F1529" s="27" t="s">
        <v>5199</v>
      </c>
      <c r="G1529" s="27" t="s">
        <v>5199</v>
      </c>
      <c r="H1529" s="27" t="s">
        <v>1174</v>
      </c>
      <c r="I1529" s="26" t="s">
        <v>5199</v>
      </c>
    </row>
    <row r="1530" spans="2:9">
      <c r="B1530" s="26" t="s">
        <v>5201</v>
      </c>
      <c r="C1530" s="27" t="s">
        <v>5202</v>
      </c>
      <c r="D1530" s="27">
        <v>3.9503084568093837E-2</v>
      </c>
      <c r="E1530" s="27">
        <v>1.7846340475681908</v>
      </c>
      <c r="F1530" s="27" t="s">
        <v>5201</v>
      </c>
      <c r="G1530" s="27" t="s">
        <v>5201</v>
      </c>
      <c r="H1530" s="27" t="s">
        <v>1489</v>
      </c>
      <c r="I1530" s="26" t="s">
        <v>5201</v>
      </c>
    </row>
    <row r="1531" spans="2:9">
      <c r="B1531" s="26" t="s">
        <v>5203</v>
      </c>
      <c r="C1531" s="27" t="s">
        <v>5204</v>
      </c>
      <c r="D1531" s="27">
        <v>0.62583140162732287</v>
      </c>
      <c r="E1531" s="27">
        <v>0.25268004245749565</v>
      </c>
      <c r="F1531" s="27" t="s">
        <v>5203</v>
      </c>
      <c r="G1531" s="27" t="s">
        <v>5205</v>
      </c>
      <c r="H1531" s="27" t="s">
        <v>5205</v>
      </c>
      <c r="I1531" s="26" t="s">
        <v>5203</v>
      </c>
    </row>
    <row r="1532" spans="2:9">
      <c r="B1532" s="26" t="s">
        <v>5068</v>
      </c>
      <c r="C1532" s="27" t="s">
        <v>5206</v>
      </c>
      <c r="D1532" s="27">
        <v>0.49048639547434286</v>
      </c>
      <c r="E1532" s="27">
        <v>-1.4075260430035548</v>
      </c>
      <c r="F1532" s="27" t="s">
        <v>5068</v>
      </c>
      <c r="G1532" s="27" t="s">
        <v>4980</v>
      </c>
      <c r="H1532" s="27" t="s">
        <v>488</v>
      </c>
      <c r="I1532" s="26" t="s">
        <v>5068</v>
      </c>
    </row>
    <row r="1533" spans="2:9">
      <c r="B1533" s="26" t="s">
        <v>5207</v>
      </c>
      <c r="C1533" s="27" t="s">
        <v>5208</v>
      </c>
      <c r="D1533" s="27">
        <v>0.60881273989888918</v>
      </c>
      <c r="E1533" s="27">
        <v>-1.6717374557778046</v>
      </c>
      <c r="F1533" s="27" t="s">
        <v>5207</v>
      </c>
      <c r="G1533" s="27" t="s">
        <v>5209</v>
      </c>
      <c r="H1533" s="27" t="s">
        <v>488</v>
      </c>
      <c r="I1533" s="26" t="s">
        <v>5207</v>
      </c>
    </row>
    <row r="1534" spans="2:9">
      <c r="B1534" s="26" t="s">
        <v>5210</v>
      </c>
      <c r="C1534" s="27" t="s">
        <v>5211</v>
      </c>
      <c r="D1534" s="27">
        <v>7.3161237945576718E-2</v>
      </c>
      <c r="E1534" s="27">
        <v>1.2833248650357933</v>
      </c>
      <c r="F1534" s="27" t="s">
        <v>5210</v>
      </c>
      <c r="G1534" s="27" t="s">
        <v>5212</v>
      </c>
      <c r="H1534" s="27" t="s">
        <v>5213</v>
      </c>
      <c r="I1534" s="26" t="s">
        <v>5210</v>
      </c>
    </row>
    <row r="1535" spans="2:9">
      <c r="B1535" s="26" t="s">
        <v>5214</v>
      </c>
      <c r="C1535" s="27" t="s">
        <v>5215</v>
      </c>
      <c r="D1535" s="27">
        <v>-0.13834456904928996</v>
      </c>
      <c r="E1535" s="27">
        <v>1.9672478024715809</v>
      </c>
      <c r="F1535" s="27" t="s">
        <v>5214</v>
      </c>
      <c r="G1535" s="27" t="s">
        <v>5216</v>
      </c>
      <c r="H1535" s="27" t="s">
        <v>1427</v>
      </c>
      <c r="I1535" s="26" t="s">
        <v>5214</v>
      </c>
    </row>
    <row r="1536" spans="2:9">
      <c r="B1536" s="26" t="s">
        <v>5217</v>
      </c>
      <c r="C1536" s="27" t="s">
        <v>5218</v>
      </c>
      <c r="D1536" s="27">
        <v>0.83059249475047925</v>
      </c>
      <c r="E1536" s="27">
        <v>-0.13141844453836193</v>
      </c>
      <c r="F1536" s="27" t="s">
        <v>5217</v>
      </c>
      <c r="G1536" s="27" t="s">
        <v>5219</v>
      </c>
      <c r="H1536" s="27" t="s">
        <v>1293</v>
      </c>
      <c r="I1536" s="26" t="s">
        <v>5217</v>
      </c>
    </row>
    <row r="1537" spans="2:9">
      <c r="B1537" s="26" t="s">
        <v>5220</v>
      </c>
      <c r="C1537" s="27" t="s">
        <v>5221</v>
      </c>
      <c r="D1537" s="27">
        <v>0.34644609883471411</v>
      </c>
      <c r="E1537" s="27">
        <v>-1.7632189034611119</v>
      </c>
      <c r="F1537" s="27" t="s">
        <v>5220</v>
      </c>
      <c r="G1537" s="27" t="s">
        <v>5222</v>
      </c>
      <c r="H1537" s="27" t="s">
        <v>1198</v>
      </c>
      <c r="I1537" s="26" t="s">
        <v>5220</v>
      </c>
    </row>
    <row r="1538" spans="2:9">
      <c r="B1538" s="26" t="s">
        <v>5223</v>
      </c>
      <c r="C1538" s="27" t="s">
        <v>5224</v>
      </c>
      <c r="D1538" s="27">
        <v>0.61574867668825228</v>
      </c>
      <c r="E1538" s="27">
        <v>-5.1596469949853688E-2</v>
      </c>
      <c r="F1538" s="27" t="s">
        <v>5223</v>
      </c>
      <c r="G1538" s="27" t="s">
        <v>5223</v>
      </c>
      <c r="H1538" s="27" t="s">
        <v>5225</v>
      </c>
      <c r="I1538" s="26" t="s">
        <v>5223</v>
      </c>
    </row>
    <row r="1539" spans="2:9">
      <c r="B1539" s="26" t="s">
        <v>5226</v>
      </c>
      <c r="C1539" s="27" t="s">
        <v>5227</v>
      </c>
      <c r="D1539" s="27">
        <v>0.79670441406834958</v>
      </c>
      <c r="E1539" s="27">
        <v>-1.1987898736081122</v>
      </c>
      <c r="F1539" s="27" t="s">
        <v>5226</v>
      </c>
      <c r="G1539" s="27" t="s">
        <v>5228</v>
      </c>
      <c r="H1539" s="27" t="s">
        <v>488</v>
      </c>
      <c r="I1539" s="26" t="s">
        <v>5226</v>
      </c>
    </row>
    <row r="1540" spans="2:9">
      <c r="B1540" s="26" t="s">
        <v>5229</v>
      </c>
      <c r="C1540" s="27" t="s">
        <v>5230</v>
      </c>
      <c r="D1540" s="27">
        <v>0.56742222317905178</v>
      </c>
      <c r="E1540" s="27">
        <v>-1.606360845782193</v>
      </c>
      <c r="F1540" s="27" t="s">
        <v>5229</v>
      </c>
      <c r="G1540" s="27" t="s">
        <v>5231</v>
      </c>
      <c r="H1540" s="27" t="s">
        <v>488</v>
      </c>
      <c r="I1540" s="26" t="s">
        <v>5229</v>
      </c>
    </row>
    <row r="1541" spans="2:9">
      <c r="B1541" s="26" t="s">
        <v>5232</v>
      </c>
      <c r="C1541" s="27" t="s">
        <v>5233</v>
      </c>
      <c r="D1541" s="27">
        <v>0.10976480587682091</v>
      </c>
      <c r="E1541" s="27">
        <v>-0.18777474470580643</v>
      </c>
      <c r="F1541" s="27" t="s">
        <v>5232</v>
      </c>
      <c r="G1541" s="27" t="s">
        <v>5234</v>
      </c>
      <c r="H1541" s="27" t="s">
        <v>4709</v>
      </c>
      <c r="I1541" s="26" t="s">
        <v>5232</v>
      </c>
    </row>
    <row r="1542" spans="2:9">
      <c r="B1542" s="26" t="s">
        <v>5235</v>
      </c>
      <c r="C1542" s="27" t="s">
        <v>5236</v>
      </c>
      <c r="D1542" s="27">
        <v>0.66939832786890063</v>
      </c>
      <c r="E1542" s="27">
        <v>0.66765648927541021</v>
      </c>
      <c r="F1542" s="27" t="s">
        <v>5235</v>
      </c>
      <c r="G1542" s="27" t="s">
        <v>5237</v>
      </c>
      <c r="H1542" s="27" t="s">
        <v>1222</v>
      </c>
      <c r="I1542" s="26" t="s">
        <v>5235</v>
      </c>
    </row>
    <row r="1543" spans="2:9">
      <c r="B1543" s="26" t="s">
        <v>5238</v>
      </c>
      <c r="C1543" s="27" t="s">
        <v>5239</v>
      </c>
      <c r="D1543" s="27">
        <v>-0.56440279771414803</v>
      </c>
      <c r="E1543" s="27">
        <v>-0.94625995087810255</v>
      </c>
      <c r="F1543" s="27" t="s">
        <v>5238</v>
      </c>
      <c r="G1543" s="27" t="s">
        <v>5240</v>
      </c>
      <c r="H1543" s="27" t="s">
        <v>1568</v>
      </c>
      <c r="I1543" s="26" t="s">
        <v>5238</v>
      </c>
    </row>
    <row r="1544" spans="2:9">
      <c r="B1544" s="26" t="s">
        <v>5241</v>
      </c>
      <c r="C1544" s="27" t="s">
        <v>5242</v>
      </c>
      <c r="D1544" s="27">
        <v>0.7658609473248138</v>
      </c>
      <c r="E1544" s="27">
        <v>2.5161364884143445</v>
      </c>
      <c r="F1544" s="27" t="s">
        <v>5241</v>
      </c>
      <c r="G1544" s="27" t="s">
        <v>5241</v>
      </c>
      <c r="H1544" s="27" t="s">
        <v>1368</v>
      </c>
      <c r="I1544" s="26" t="s">
        <v>5241</v>
      </c>
    </row>
    <row r="1545" spans="2:9">
      <c r="B1545" s="26" t="s">
        <v>5243</v>
      </c>
      <c r="C1545" s="27" t="s">
        <v>5244</v>
      </c>
      <c r="D1545" s="27">
        <v>0.39689272004032161</v>
      </c>
      <c r="E1545" s="27">
        <v>-1.7281910883671072</v>
      </c>
      <c r="F1545" s="27" t="s">
        <v>5243</v>
      </c>
      <c r="G1545" s="27" t="s">
        <v>5243</v>
      </c>
      <c r="H1545" s="27" t="s">
        <v>1198</v>
      </c>
      <c r="I1545" s="26" t="s">
        <v>5243</v>
      </c>
    </row>
    <row r="1546" spans="2:9">
      <c r="B1546" s="26" t="s">
        <v>5245</v>
      </c>
      <c r="C1546" s="27" t="s">
        <v>5246</v>
      </c>
      <c r="D1546" s="27">
        <v>0.45110653204046525</v>
      </c>
      <c r="E1546" s="27">
        <v>2.2909715445626739</v>
      </c>
      <c r="F1546" s="27" t="s">
        <v>5245</v>
      </c>
      <c r="G1546" s="27" t="s">
        <v>5245</v>
      </c>
      <c r="H1546" s="27" t="s">
        <v>1368</v>
      </c>
      <c r="I1546" s="26" t="s">
        <v>5245</v>
      </c>
    </row>
    <row r="1547" spans="2:9">
      <c r="B1547" s="26" t="s">
        <v>5247</v>
      </c>
      <c r="C1547" s="27" t="s">
        <v>5248</v>
      </c>
      <c r="D1547" s="27">
        <v>0.95136503095070246</v>
      </c>
      <c r="E1547" s="27">
        <v>-2.4947910525375389E-2</v>
      </c>
      <c r="F1547" s="27" t="s">
        <v>5247</v>
      </c>
      <c r="G1547" s="27" t="s">
        <v>5247</v>
      </c>
      <c r="H1547" s="27" t="s">
        <v>1194</v>
      </c>
      <c r="I1547" s="26" t="s">
        <v>5247</v>
      </c>
    </row>
    <row r="1548" spans="2:9">
      <c r="B1548" s="26" t="s">
        <v>5249</v>
      </c>
      <c r="C1548" s="27" t="s">
        <v>5250</v>
      </c>
      <c r="D1548" s="27">
        <v>0.63122976526361996</v>
      </c>
      <c r="E1548" s="27">
        <v>2.4072105366662684</v>
      </c>
      <c r="F1548" s="27" t="s">
        <v>5249</v>
      </c>
      <c r="G1548" s="27" t="s">
        <v>5249</v>
      </c>
      <c r="H1548" s="27" t="s">
        <v>1368</v>
      </c>
      <c r="I1548" s="26" t="s">
        <v>5249</v>
      </c>
    </row>
    <row r="1549" spans="2:9">
      <c r="B1549" s="26" t="s">
        <v>5251</v>
      </c>
      <c r="C1549" s="27" t="s">
        <v>5252</v>
      </c>
      <c r="D1549" s="27">
        <v>1.2004671324626437</v>
      </c>
      <c r="E1549" s="27">
        <v>0.57160931162390205</v>
      </c>
      <c r="F1549" s="27" t="s">
        <v>5251</v>
      </c>
      <c r="G1549" s="27" t="s">
        <v>5251</v>
      </c>
      <c r="H1549" s="27" t="s">
        <v>1160</v>
      </c>
      <c r="I1549" s="26" t="s">
        <v>5251</v>
      </c>
    </row>
    <row r="1550" spans="2:9">
      <c r="B1550" s="26" t="s">
        <v>5253</v>
      </c>
      <c r="C1550" s="27" t="s">
        <v>5254</v>
      </c>
      <c r="D1550" s="27">
        <v>0.26452035612965624</v>
      </c>
      <c r="E1550" s="27">
        <v>-0.40515548506537818</v>
      </c>
      <c r="F1550" s="27" t="s">
        <v>5253</v>
      </c>
      <c r="G1550" s="27" t="s">
        <v>5253</v>
      </c>
      <c r="H1550" s="27" t="s">
        <v>2142</v>
      </c>
      <c r="I1550" s="26" t="s">
        <v>5253</v>
      </c>
    </row>
    <row r="1551" spans="2:9">
      <c r="B1551" s="26" t="s">
        <v>5255</v>
      </c>
      <c r="C1551" s="27" t="s">
        <v>5256</v>
      </c>
      <c r="D1551" s="27">
        <v>0.78879109725147833</v>
      </c>
      <c r="E1551" s="27">
        <v>-2.1491286556611469</v>
      </c>
      <c r="F1551" s="27" t="s">
        <v>5255</v>
      </c>
      <c r="G1551" s="27" t="s">
        <v>5257</v>
      </c>
      <c r="H1551" s="27" t="s">
        <v>488</v>
      </c>
      <c r="I1551" s="26" t="s">
        <v>5255</v>
      </c>
    </row>
    <row r="1552" spans="2:9">
      <c r="B1552" s="26" t="s">
        <v>5258</v>
      </c>
      <c r="C1552" s="27" t="s">
        <v>5259</v>
      </c>
      <c r="D1552" s="27">
        <v>0.96929138299485174</v>
      </c>
      <c r="E1552" s="27">
        <v>0.23345869326809138</v>
      </c>
      <c r="F1552" s="27" t="s">
        <v>5258</v>
      </c>
      <c r="G1552" s="27" t="s">
        <v>5260</v>
      </c>
      <c r="H1552" s="27" t="s">
        <v>1296</v>
      </c>
      <c r="I1552" s="26" t="s">
        <v>5258</v>
      </c>
    </row>
    <row r="1553" spans="2:9">
      <c r="B1553" s="26" t="s">
        <v>5261</v>
      </c>
      <c r="C1553" s="27" t="s">
        <v>5262</v>
      </c>
      <c r="D1553" s="27">
        <v>0.43254146963377793</v>
      </c>
      <c r="E1553" s="27">
        <v>2.1868102543294605</v>
      </c>
      <c r="F1553" s="27" t="s">
        <v>5261</v>
      </c>
      <c r="G1553" s="27" t="s">
        <v>5263</v>
      </c>
      <c r="H1553" s="27" t="s">
        <v>1368</v>
      </c>
      <c r="I1553" s="26" t="s">
        <v>5261</v>
      </c>
    </row>
    <row r="1554" spans="2:9">
      <c r="B1554" s="26" t="s">
        <v>5264</v>
      </c>
      <c r="C1554" s="27" t="s">
        <v>5262</v>
      </c>
      <c r="D1554" s="27">
        <v>0.43254146963377793</v>
      </c>
      <c r="E1554" s="27">
        <v>2.1868102543294605</v>
      </c>
      <c r="F1554" s="27" t="s">
        <v>5264</v>
      </c>
      <c r="G1554" s="27" t="s">
        <v>5264</v>
      </c>
      <c r="H1554" s="27" t="s">
        <v>1368</v>
      </c>
      <c r="I1554" s="26" t="s">
        <v>5264</v>
      </c>
    </row>
    <row r="1555" spans="2:9">
      <c r="B1555" s="26" t="s">
        <v>5265</v>
      </c>
      <c r="C1555" s="27" t="s">
        <v>5266</v>
      </c>
      <c r="D1555" s="27">
        <v>0.62711078716364788</v>
      </c>
      <c r="E1555" s="27">
        <v>1.1302909735262878</v>
      </c>
      <c r="F1555" s="27" t="s">
        <v>5265</v>
      </c>
      <c r="G1555" s="27" t="s">
        <v>5267</v>
      </c>
      <c r="H1555" s="27" t="s">
        <v>3655</v>
      </c>
      <c r="I1555" s="26" t="s">
        <v>5265</v>
      </c>
    </row>
    <row r="1556" spans="2:9">
      <c r="B1556" s="26" t="s">
        <v>5268</v>
      </c>
      <c r="C1556" s="27" t="s">
        <v>5269</v>
      </c>
      <c r="D1556" s="27">
        <v>-0.10351303521785962</v>
      </c>
      <c r="E1556" s="27">
        <v>0.21557957793532123</v>
      </c>
      <c r="F1556" s="27" t="s">
        <v>5268</v>
      </c>
      <c r="G1556" s="27" t="s">
        <v>5268</v>
      </c>
      <c r="H1556" s="27" t="s">
        <v>1735</v>
      </c>
      <c r="I1556" s="26" t="s">
        <v>5268</v>
      </c>
    </row>
    <row r="1557" spans="2:9">
      <c r="B1557" s="26" t="s">
        <v>5270</v>
      </c>
      <c r="C1557" s="27" t="s">
        <v>5271</v>
      </c>
      <c r="D1557" s="27">
        <v>-0.25286679596314715</v>
      </c>
      <c r="E1557" s="27">
        <v>0.71056193860669581</v>
      </c>
      <c r="F1557" s="27" t="s">
        <v>5270</v>
      </c>
      <c r="G1557" s="27" t="s">
        <v>5270</v>
      </c>
      <c r="H1557" s="27" t="s">
        <v>1497</v>
      </c>
      <c r="I1557" s="26" t="s">
        <v>5270</v>
      </c>
    </row>
    <row r="1558" spans="2:9">
      <c r="B1558" s="26" t="s">
        <v>5272</v>
      </c>
      <c r="C1558" s="27" t="s">
        <v>5273</v>
      </c>
      <c r="D1558" s="27">
        <v>0.29306523189183475</v>
      </c>
      <c r="E1558" s="27">
        <v>-1.0854778287054672</v>
      </c>
      <c r="F1558" s="27" t="s">
        <v>5272</v>
      </c>
      <c r="G1558" s="27" t="s">
        <v>5274</v>
      </c>
      <c r="H1558" s="27" t="s">
        <v>5275</v>
      </c>
      <c r="I1558" s="26" t="s">
        <v>5272</v>
      </c>
    </row>
    <row r="1559" spans="2:9">
      <c r="B1559" s="26" t="s">
        <v>5276</v>
      </c>
      <c r="C1559" s="27" t="s">
        <v>5277</v>
      </c>
      <c r="D1559" s="27">
        <v>-0.37004120674997532</v>
      </c>
      <c r="E1559" s="27">
        <v>0.84401154267100165</v>
      </c>
      <c r="F1559" s="27" t="s">
        <v>5276</v>
      </c>
      <c r="G1559" s="27" t="s">
        <v>5276</v>
      </c>
      <c r="H1559" s="27" t="s">
        <v>1421</v>
      </c>
      <c r="I1559" s="26" t="s">
        <v>5276</v>
      </c>
    </row>
    <row r="1560" spans="2:9">
      <c r="B1560" s="26" t="s">
        <v>5278</v>
      </c>
      <c r="C1560" s="27" t="s">
        <v>5279</v>
      </c>
      <c r="D1560" s="27">
        <v>0.25322283985486593</v>
      </c>
      <c r="E1560" s="27">
        <v>2.1121974084037989</v>
      </c>
      <c r="F1560" s="27" t="s">
        <v>5278</v>
      </c>
      <c r="G1560" s="27" t="s">
        <v>5280</v>
      </c>
      <c r="H1560" s="27" t="s">
        <v>1653</v>
      </c>
      <c r="I1560" s="26" t="s">
        <v>5278</v>
      </c>
    </row>
    <row r="1561" spans="2:9">
      <c r="B1561" s="26" t="s">
        <v>5281</v>
      </c>
      <c r="C1561" s="27" t="s">
        <v>5279</v>
      </c>
      <c r="D1561" s="27">
        <v>0.25322283985486593</v>
      </c>
      <c r="E1561" s="27">
        <v>2.1121974084037989</v>
      </c>
      <c r="F1561" s="27" t="s">
        <v>5281</v>
      </c>
      <c r="G1561" s="27" t="s">
        <v>5280</v>
      </c>
      <c r="H1561" s="27" t="s">
        <v>1653</v>
      </c>
      <c r="I1561" s="26" t="s">
        <v>5281</v>
      </c>
    </row>
    <row r="1562" spans="2:9">
      <c r="B1562" s="26" t="s">
        <v>5282</v>
      </c>
      <c r="C1562" s="27" t="s">
        <v>5283</v>
      </c>
      <c r="D1562" s="27">
        <v>0.78760951920864619</v>
      </c>
      <c r="E1562" s="27">
        <v>-1.5295785826038397</v>
      </c>
      <c r="F1562" s="27" t="s">
        <v>5282</v>
      </c>
      <c r="G1562" s="27" t="s">
        <v>5002</v>
      </c>
      <c r="H1562" s="27" t="s">
        <v>488</v>
      </c>
      <c r="I1562" s="26" t="s">
        <v>5282</v>
      </c>
    </row>
    <row r="1563" spans="2:9">
      <c r="B1563" s="26" t="s">
        <v>5284</v>
      </c>
      <c r="C1563" s="27" t="s">
        <v>5285</v>
      </c>
      <c r="D1563" s="27">
        <v>0.36047856093431391</v>
      </c>
      <c r="E1563" s="27">
        <v>-1.3076391263140557</v>
      </c>
      <c r="F1563" s="27" t="s">
        <v>5284</v>
      </c>
      <c r="G1563" s="27" t="s">
        <v>5285</v>
      </c>
      <c r="H1563" s="27" t="s">
        <v>1607</v>
      </c>
      <c r="I1563" s="26" t="s">
        <v>5284</v>
      </c>
    </row>
    <row r="1564" spans="2:9">
      <c r="B1564" s="26" t="s">
        <v>5286</v>
      </c>
      <c r="C1564" s="27" t="s">
        <v>5287</v>
      </c>
      <c r="D1564" s="27">
        <v>0.53566249586223558</v>
      </c>
      <c r="E1564" s="27">
        <v>-1.5401273636816368</v>
      </c>
      <c r="F1564" s="27" t="s">
        <v>5286</v>
      </c>
      <c r="G1564" s="27" t="s">
        <v>1783</v>
      </c>
      <c r="H1564" s="27" t="s">
        <v>488</v>
      </c>
      <c r="I1564" s="26" t="s">
        <v>5286</v>
      </c>
    </row>
    <row r="1565" spans="2:9">
      <c r="B1565" s="26" t="s">
        <v>5288</v>
      </c>
      <c r="C1565" s="27" t="s">
        <v>5289</v>
      </c>
      <c r="D1565" s="27">
        <v>-0.29159040656888729</v>
      </c>
      <c r="E1565" s="27">
        <v>-0.7647840981375903</v>
      </c>
      <c r="F1565" s="27" t="s">
        <v>5288</v>
      </c>
      <c r="G1565" s="27" t="s">
        <v>5288</v>
      </c>
      <c r="H1565" s="27" t="s">
        <v>1281</v>
      </c>
      <c r="I1565" s="26" t="s">
        <v>5288</v>
      </c>
    </row>
    <row r="1566" spans="2:9">
      <c r="B1566" s="26" t="s">
        <v>5290</v>
      </c>
      <c r="C1566" s="27" t="s">
        <v>5291</v>
      </c>
      <c r="D1566" s="27">
        <v>0.65669411272101452</v>
      </c>
      <c r="E1566" s="27">
        <v>-2.1110455853452623</v>
      </c>
      <c r="F1566" s="27" t="s">
        <v>5290</v>
      </c>
      <c r="G1566" s="27" t="s">
        <v>5292</v>
      </c>
      <c r="H1566" s="27" t="s">
        <v>488</v>
      </c>
      <c r="I1566" s="26" t="s">
        <v>5290</v>
      </c>
    </row>
    <row r="1567" spans="2:9">
      <c r="B1567" s="26" t="s">
        <v>5293</v>
      </c>
      <c r="C1567" s="27" t="s">
        <v>5294</v>
      </c>
      <c r="D1567" s="27">
        <v>-0.15080778844378326</v>
      </c>
      <c r="E1567" s="27">
        <v>2.1334381092432424</v>
      </c>
      <c r="F1567" s="27" t="s">
        <v>5293</v>
      </c>
      <c r="G1567" s="27" t="s">
        <v>5295</v>
      </c>
      <c r="H1567" s="27" t="s">
        <v>1427</v>
      </c>
      <c r="I1567" s="26" t="s">
        <v>5293</v>
      </c>
    </row>
    <row r="1568" spans="2:9">
      <c r="B1568" s="26" t="s">
        <v>5296</v>
      </c>
      <c r="C1568" s="27" t="s">
        <v>5297</v>
      </c>
      <c r="D1568" s="27">
        <v>0.3580857106948786</v>
      </c>
      <c r="E1568" s="27">
        <v>1.7323579264310482</v>
      </c>
      <c r="F1568" s="27" t="s">
        <v>5296</v>
      </c>
      <c r="G1568" s="27" t="s">
        <v>5298</v>
      </c>
      <c r="H1568" s="27" t="s">
        <v>1386</v>
      </c>
      <c r="I1568" s="26" t="s">
        <v>5296</v>
      </c>
    </row>
    <row r="1569" spans="2:9">
      <c r="B1569" s="26" t="s">
        <v>5299</v>
      </c>
      <c r="C1569" s="27" t="s">
        <v>5300</v>
      </c>
      <c r="D1569" s="27">
        <v>0.47967465608977489</v>
      </c>
      <c r="E1569" s="27">
        <v>-1.6583682220137121</v>
      </c>
      <c r="F1569" s="27" t="s">
        <v>5299</v>
      </c>
      <c r="G1569" s="27" t="s">
        <v>5301</v>
      </c>
      <c r="H1569" s="27" t="s">
        <v>1305</v>
      </c>
      <c r="I1569" s="26" t="s">
        <v>5299</v>
      </c>
    </row>
    <row r="1570" spans="2:9">
      <c r="B1570" s="26" t="s">
        <v>5302</v>
      </c>
      <c r="C1570" s="27" t="s">
        <v>5303</v>
      </c>
      <c r="D1570" s="27">
        <v>1.0951016273576599</v>
      </c>
      <c r="E1570" s="27">
        <v>0.12675453359714453</v>
      </c>
      <c r="F1570" s="27" t="s">
        <v>5302</v>
      </c>
      <c r="G1570" s="27" t="s">
        <v>5304</v>
      </c>
      <c r="H1570" s="27" t="s">
        <v>1270</v>
      </c>
      <c r="I1570" s="26" t="s">
        <v>5302</v>
      </c>
    </row>
    <row r="1571" spans="2:9">
      <c r="B1571" s="26" t="s">
        <v>5305</v>
      </c>
      <c r="C1571" s="27" t="s">
        <v>5306</v>
      </c>
      <c r="D1571" s="27">
        <v>-0.76384333648272362</v>
      </c>
      <c r="E1571" s="27">
        <v>2.9693809395966557</v>
      </c>
      <c r="F1571" s="27" t="s">
        <v>5305</v>
      </c>
      <c r="G1571" s="27" t="s">
        <v>5305</v>
      </c>
      <c r="H1571" s="27" t="s">
        <v>1372</v>
      </c>
      <c r="I1571" s="26" t="s">
        <v>5305</v>
      </c>
    </row>
    <row r="1572" spans="2:9">
      <c r="B1572" s="26" t="s">
        <v>5307</v>
      </c>
      <c r="C1572" s="27" t="s">
        <v>5308</v>
      </c>
      <c r="D1572" s="27">
        <v>-0.35403480965027168</v>
      </c>
      <c r="E1572" s="27">
        <v>0.77348804094947332</v>
      </c>
      <c r="F1572" s="27" t="s">
        <v>5307</v>
      </c>
      <c r="G1572" s="27" t="s">
        <v>5307</v>
      </c>
      <c r="H1572" s="27" t="s">
        <v>1421</v>
      </c>
      <c r="I1572" s="26" t="s">
        <v>5307</v>
      </c>
    </row>
    <row r="1573" spans="2:9">
      <c r="B1573" s="26" t="s">
        <v>5309</v>
      </c>
      <c r="C1573" s="27" t="s">
        <v>5310</v>
      </c>
      <c r="D1573" s="27">
        <v>0.84228541481046826</v>
      </c>
      <c r="E1573" s="27">
        <v>-1.7676694451146693</v>
      </c>
      <c r="F1573" s="27" t="s">
        <v>5309</v>
      </c>
      <c r="G1573" s="27" t="s">
        <v>5144</v>
      </c>
      <c r="H1573" s="27" t="s">
        <v>488</v>
      </c>
      <c r="I1573" s="26" t="s">
        <v>5309</v>
      </c>
    </row>
    <row r="1574" spans="2:9">
      <c r="B1574" s="26" t="s">
        <v>5311</v>
      </c>
      <c r="C1574" s="27" t="s">
        <v>5312</v>
      </c>
      <c r="D1574" s="27">
        <v>-0.30525808217908557</v>
      </c>
      <c r="E1574" s="27">
        <v>-2.6138398793233586</v>
      </c>
      <c r="F1574" s="27" t="s">
        <v>5311</v>
      </c>
      <c r="G1574" s="27" t="s">
        <v>5313</v>
      </c>
      <c r="H1574" s="27" t="s">
        <v>1142</v>
      </c>
      <c r="I1574" s="26" t="s">
        <v>5311</v>
      </c>
    </row>
    <row r="1575" spans="2:9">
      <c r="B1575" s="26" t="s">
        <v>5314</v>
      </c>
      <c r="C1575" s="27" t="s">
        <v>5315</v>
      </c>
      <c r="D1575" s="27">
        <v>0.76054814068694077</v>
      </c>
      <c r="E1575" s="27">
        <v>6.9167574058461287E-2</v>
      </c>
      <c r="F1575" s="27" t="s">
        <v>5314</v>
      </c>
      <c r="G1575" s="27" t="s">
        <v>5316</v>
      </c>
      <c r="H1575" s="27" t="s">
        <v>1293</v>
      </c>
      <c r="I1575" s="26" t="s">
        <v>5314</v>
      </c>
    </row>
    <row r="1576" spans="2:9">
      <c r="B1576" s="26" t="s">
        <v>5317</v>
      </c>
      <c r="C1576" s="27" t="s">
        <v>5318</v>
      </c>
      <c r="D1576" s="27">
        <v>-0.45240329175474819</v>
      </c>
      <c r="E1576" s="27">
        <v>0.56849913894485282</v>
      </c>
      <c r="F1576" s="27" t="s">
        <v>5317</v>
      </c>
      <c r="G1576" s="27" t="s">
        <v>5317</v>
      </c>
      <c r="H1576" s="27" t="s">
        <v>1497</v>
      </c>
      <c r="I1576" s="26" t="s">
        <v>5317</v>
      </c>
    </row>
    <row r="1577" spans="2:9">
      <c r="B1577" s="26" t="s">
        <v>5319</v>
      </c>
      <c r="C1577" s="27" t="s">
        <v>5320</v>
      </c>
      <c r="D1577" s="27">
        <v>-0.90447848206320036</v>
      </c>
      <c r="E1577" s="27">
        <v>-1.0200960921005537</v>
      </c>
      <c r="F1577" s="27" t="s">
        <v>5319</v>
      </c>
      <c r="G1577" s="27" t="s">
        <v>5319</v>
      </c>
      <c r="H1577" s="27" t="s">
        <v>5321</v>
      </c>
      <c r="I1577" s="26" t="s">
        <v>5319</v>
      </c>
    </row>
    <row r="1578" spans="2:9">
      <c r="B1578" s="26" t="s">
        <v>5322</v>
      </c>
      <c r="C1578" s="27" t="s">
        <v>5323</v>
      </c>
      <c r="D1578" s="27">
        <v>0.77149659565954498</v>
      </c>
      <c r="E1578" s="27">
        <v>-1.2664510764433645</v>
      </c>
      <c r="F1578" s="27" t="s">
        <v>5322</v>
      </c>
      <c r="G1578" s="27" t="s">
        <v>5324</v>
      </c>
      <c r="H1578" s="27" t="s">
        <v>488</v>
      </c>
      <c r="I1578" s="26" t="s">
        <v>5322</v>
      </c>
    </row>
    <row r="1579" spans="2:9">
      <c r="B1579" s="26" t="s">
        <v>5325</v>
      </c>
      <c r="C1579" s="27" t="s">
        <v>5326</v>
      </c>
      <c r="D1579" s="27">
        <v>0.93188540573634371</v>
      </c>
      <c r="E1579" s="27">
        <v>1.0254804046134498</v>
      </c>
      <c r="F1579" s="27" t="s">
        <v>5325</v>
      </c>
      <c r="G1579" s="27" t="s">
        <v>5327</v>
      </c>
      <c r="H1579" s="27" t="s">
        <v>1160</v>
      </c>
      <c r="I1579" s="26" t="s">
        <v>5325</v>
      </c>
    </row>
    <row r="1580" spans="2:9">
      <c r="B1580" s="26" t="s">
        <v>5328</v>
      </c>
      <c r="C1580" s="27" t="s">
        <v>5329</v>
      </c>
      <c r="D1580" s="27">
        <v>0.15052434488005348</v>
      </c>
      <c r="E1580" s="27">
        <v>0.28049883997218644</v>
      </c>
      <c r="F1580" s="27" t="s">
        <v>5328</v>
      </c>
      <c r="G1580" s="27" t="s">
        <v>5328</v>
      </c>
      <c r="H1580" s="27" t="s">
        <v>1260</v>
      </c>
      <c r="I1580" s="26" t="s">
        <v>5328</v>
      </c>
    </row>
    <row r="1581" spans="2:9">
      <c r="B1581" s="26" t="s">
        <v>5330</v>
      </c>
      <c r="C1581" s="27" t="s">
        <v>5331</v>
      </c>
      <c r="D1581" s="27">
        <v>0.22493629481969366</v>
      </c>
      <c r="E1581" s="27">
        <v>-1.0677959038059388</v>
      </c>
      <c r="F1581" s="27" t="s">
        <v>5330</v>
      </c>
      <c r="G1581" s="27" t="s">
        <v>5330</v>
      </c>
      <c r="H1581" s="27" t="s">
        <v>2414</v>
      </c>
      <c r="I1581" s="26" t="s">
        <v>5330</v>
      </c>
    </row>
    <row r="1582" spans="2:9">
      <c r="B1582" s="26" t="s">
        <v>5332</v>
      </c>
      <c r="C1582" s="27" t="s">
        <v>5333</v>
      </c>
      <c r="D1582" s="27">
        <v>0.80902293226884447</v>
      </c>
      <c r="E1582" s="27">
        <v>-1.5253374985682984</v>
      </c>
      <c r="F1582" s="27" t="s">
        <v>5332</v>
      </c>
      <c r="G1582" s="27" t="s">
        <v>5334</v>
      </c>
      <c r="H1582" s="27" t="s">
        <v>488</v>
      </c>
      <c r="I1582" s="26" t="s">
        <v>5332</v>
      </c>
    </row>
    <row r="1583" spans="2:9">
      <c r="B1583" s="26" t="s">
        <v>5335</v>
      </c>
      <c r="C1583" s="27" t="s">
        <v>5336</v>
      </c>
      <c r="D1583" s="27">
        <v>0.23505046465235332</v>
      </c>
      <c r="E1583" s="27">
        <v>0.68998975155513209</v>
      </c>
      <c r="F1583" s="27" t="s">
        <v>5335</v>
      </c>
      <c r="G1583" s="27" t="s">
        <v>5337</v>
      </c>
      <c r="H1583" s="27" t="s">
        <v>1230</v>
      </c>
      <c r="I1583" s="26" t="s">
        <v>5335</v>
      </c>
    </row>
    <row r="1584" spans="2:9">
      <c r="B1584" s="26" t="s">
        <v>5338</v>
      </c>
      <c r="C1584" s="27" t="s">
        <v>5339</v>
      </c>
      <c r="D1584" s="27">
        <v>0.14978551741463825</v>
      </c>
      <c r="E1584" s="27">
        <v>-1.2419944691305249</v>
      </c>
      <c r="F1584" s="27" t="s">
        <v>5338</v>
      </c>
      <c r="G1584" s="27" t="s">
        <v>5147</v>
      </c>
      <c r="H1584" s="27" t="s">
        <v>1155</v>
      </c>
      <c r="I1584" s="26" t="s">
        <v>5338</v>
      </c>
    </row>
    <row r="1585" spans="2:9">
      <c r="B1585" s="26" t="s">
        <v>5340</v>
      </c>
      <c r="C1585" s="27" t="s">
        <v>5341</v>
      </c>
      <c r="D1585" s="27">
        <v>1.0683771387138501</v>
      </c>
      <c r="E1585" s="27">
        <v>-2.6152710620931692</v>
      </c>
      <c r="F1585" s="27" t="s">
        <v>5340</v>
      </c>
      <c r="G1585" s="27" t="s">
        <v>1442</v>
      </c>
      <c r="H1585" s="27" t="s">
        <v>488</v>
      </c>
      <c r="I1585" s="26" t="s">
        <v>5340</v>
      </c>
    </row>
    <row r="1586" spans="2:9">
      <c r="B1586" s="26" t="s">
        <v>5342</v>
      </c>
      <c r="C1586" s="27" t="s">
        <v>5343</v>
      </c>
      <c r="D1586" s="27">
        <v>-0.71511900670598394</v>
      </c>
      <c r="E1586" s="27">
        <v>3.0653916253195423</v>
      </c>
      <c r="F1586" s="27" t="s">
        <v>5342</v>
      </c>
      <c r="G1586" s="27" t="s">
        <v>5342</v>
      </c>
      <c r="H1586" s="27" t="s">
        <v>1372</v>
      </c>
      <c r="I1586" s="26" t="s">
        <v>5342</v>
      </c>
    </row>
    <row r="1587" spans="2:9">
      <c r="B1587" s="26" t="s">
        <v>5344</v>
      </c>
      <c r="C1587" s="27" t="s">
        <v>5345</v>
      </c>
      <c r="D1587" s="27">
        <v>0.75815831970807535</v>
      </c>
      <c r="E1587" s="27">
        <v>9.1131042236507809E-2</v>
      </c>
      <c r="F1587" s="27" t="s">
        <v>5344</v>
      </c>
      <c r="G1587" s="27" t="s">
        <v>5346</v>
      </c>
      <c r="H1587" s="27" t="s">
        <v>1293</v>
      </c>
      <c r="I1587" s="26" t="s">
        <v>5344</v>
      </c>
    </row>
    <row r="1588" spans="2:9">
      <c r="B1588" s="26" t="s">
        <v>5347</v>
      </c>
      <c r="C1588" s="27" t="s">
        <v>5348</v>
      </c>
      <c r="D1588" s="27">
        <v>-0.35657426690771749</v>
      </c>
      <c r="E1588" s="27">
        <v>1.006768768478443</v>
      </c>
      <c r="F1588" s="27" t="s">
        <v>5347</v>
      </c>
      <c r="G1588" s="27" t="s">
        <v>5349</v>
      </c>
      <c r="H1588" s="27" t="s">
        <v>5350</v>
      </c>
      <c r="I1588" s="26" t="s">
        <v>5347</v>
      </c>
    </row>
    <row r="1589" spans="2:9">
      <c r="B1589" s="26" t="s">
        <v>5351</v>
      </c>
      <c r="C1589" s="27" t="s">
        <v>5352</v>
      </c>
      <c r="D1589" s="27">
        <v>0.77187363269666687</v>
      </c>
      <c r="E1589" s="27">
        <v>0.75192103007270994</v>
      </c>
      <c r="F1589" s="27" t="s">
        <v>5351</v>
      </c>
      <c r="G1589" s="27" t="s">
        <v>5353</v>
      </c>
      <c r="H1589" s="27" t="s">
        <v>1160</v>
      </c>
      <c r="I1589" s="26" t="s">
        <v>5351</v>
      </c>
    </row>
    <row r="1590" spans="2:9">
      <c r="B1590" s="26" t="s">
        <v>5354</v>
      </c>
      <c r="C1590" s="27" t="s">
        <v>5355</v>
      </c>
      <c r="D1590" s="27">
        <v>0.53330629737729507</v>
      </c>
      <c r="E1590" s="27">
        <v>0.85786251034245031</v>
      </c>
      <c r="F1590" s="27" t="s">
        <v>5354</v>
      </c>
      <c r="G1590" s="27" t="s">
        <v>5356</v>
      </c>
      <c r="H1590" s="27" t="s">
        <v>1163</v>
      </c>
      <c r="I1590" s="26" t="s">
        <v>5354</v>
      </c>
    </row>
    <row r="1591" spans="2:9">
      <c r="B1591" s="26" t="s">
        <v>5357</v>
      </c>
      <c r="C1591" s="27" t="s">
        <v>5358</v>
      </c>
      <c r="D1591" s="27">
        <v>0.89609045267078424</v>
      </c>
      <c r="E1591" s="27">
        <v>2.3494051594022413E-2</v>
      </c>
      <c r="F1591" s="27" t="s">
        <v>5357</v>
      </c>
      <c r="G1591" s="27" t="s">
        <v>5357</v>
      </c>
      <c r="H1591" s="27" t="s">
        <v>1194</v>
      </c>
      <c r="I1591" s="26" t="s">
        <v>5357</v>
      </c>
    </row>
    <row r="1592" spans="2:9">
      <c r="B1592" s="26" t="s">
        <v>5359</v>
      </c>
      <c r="C1592" s="27" t="s">
        <v>5360</v>
      </c>
      <c r="D1592" s="27">
        <v>0.36085380033190673</v>
      </c>
      <c r="E1592" s="27">
        <v>1.0278331076994534</v>
      </c>
      <c r="F1592" s="27" t="s">
        <v>5359</v>
      </c>
      <c r="G1592" s="27" t="s">
        <v>5359</v>
      </c>
      <c r="H1592" s="27" t="s">
        <v>4290</v>
      </c>
      <c r="I1592" s="26" t="s">
        <v>5359</v>
      </c>
    </row>
    <row r="1593" spans="2:9">
      <c r="B1593" s="26" t="s">
        <v>5361</v>
      </c>
      <c r="C1593" s="27" t="s">
        <v>5362</v>
      </c>
      <c r="D1593" s="27">
        <v>0.71040487868061619</v>
      </c>
      <c r="E1593" s="27">
        <v>2.4673369909162473</v>
      </c>
      <c r="F1593" s="27" t="s">
        <v>5361</v>
      </c>
      <c r="G1593" s="27" t="s">
        <v>5363</v>
      </c>
      <c r="H1593" s="27" t="s">
        <v>1368</v>
      </c>
      <c r="I1593" s="26" t="s">
        <v>5361</v>
      </c>
    </row>
    <row r="1594" spans="2:9">
      <c r="B1594" s="26" t="s">
        <v>5364</v>
      </c>
      <c r="C1594" s="27" t="s">
        <v>5365</v>
      </c>
      <c r="D1594" s="27">
        <v>0.75293329760304994</v>
      </c>
      <c r="E1594" s="27">
        <v>-1.5592335471321477</v>
      </c>
      <c r="F1594" s="27" t="s">
        <v>5364</v>
      </c>
      <c r="G1594" s="27" t="s">
        <v>5366</v>
      </c>
      <c r="H1594" s="27" t="s">
        <v>488</v>
      </c>
      <c r="I1594" s="26" t="s">
        <v>5364</v>
      </c>
    </row>
    <row r="1595" spans="2:9">
      <c r="B1595" s="26" t="s">
        <v>5367</v>
      </c>
      <c r="C1595" s="27" t="s">
        <v>5368</v>
      </c>
      <c r="D1595" s="27">
        <v>0.78333867434781934</v>
      </c>
      <c r="E1595" s="27">
        <v>-1.6270273753151545</v>
      </c>
      <c r="F1595" s="27" t="s">
        <v>5367</v>
      </c>
      <c r="G1595" s="27" t="s">
        <v>5369</v>
      </c>
      <c r="H1595" s="27" t="s">
        <v>488</v>
      </c>
      <c r="I1595" s="26" t="s">
        <v>5367</v>
      </c>
    </row>
    <row r="1596" spans="2:9">
      <c r="B1596" s="26" t="s">
        <v>5370</v>
      </c>
      <c r="C1596" s="27" t="s">
        <v>5371</v>
      </c>
      <c r="D1596" s="27">
        <v>0.94042702887958052</v>
      </c>
      <c r="E1596" s="27">
        <v>0.48922801856977277</v>
      </c>
      <c r="F1596" s="27" t="s">
        <v>5370</v>
      </c>
      <c r="G1596" s="27" t="s">
        <v>5370</v>
      </c>
      <c r="H1596" s="27" t="s">
        <v>1160</v>
      </c>
      <c r="I1596" s="26" t="s">
        <v>5370</v>
      </c>
    </row>
    <row r="1597" spans="2:9">
      <c r="B1597" s="26" t="s">
        <v>5372</v>
      </c>
      <c r="C1597" s="27" t="s">
        <v>5373</v>
      </c>
      <c r="D1597" s="27">
        <v>0.78427763836884856</v>
      </c>
      <c r="E1597" s="27">
        <v>-1.3063020862887809</v>
      </c>
      <c r="F1597" s="27" t="s">
        <v>5372</v>
      </c>
      <c r="G1597" s="27" t="s">
        <v>5374</v>
      </c>
      <c r="H1597" s="27" t="s">
        <v>488</v>
      </c>
      <c r="I1597" s="26" t="s">
        <v>5372</v>
      </c>
    </row>
    <row r="1598" spans="2:9">
      <c r="B1598" s="26" t="s">
        <v>5375</v>
      </c>
      <c r="C1598" s="27" t="s">
        <v>5376</v>
      </c>
      <c r="D1598" s="27">
        <v>0.88857681377349451</v>
      </c>
      <c r="E1598" s="27">
        <v>0.10070794428641792</v>
      </c>
      <c r="F1598" s="27" t="s">
        <v>5375</v>
      </c>
      <c r="G1598" s="27" t="s">
        <v>5375</v>
      </c>
      <c r="H1598" s="27" t="s">
        <v>1436</v>
      </c>
      <c r="I1598" s="26" t="s">
        <v>5375</v>
      </c>
    </row>
    <row r="1599" spans="2:9">
      <c r="B1599" s="26" t="s">
        <v>5377</v>
      </c>
      <c r="C1599" s="27" t="s">
        <v>5378</v>
      </c>
      <c r="D1599" s="27">
        <v>-0.51421412881202921</v>
      </c>
      <c r="E1599" s="27">
        <v>0.48088183816102653</v>
      </c>
      <c r="F1599" s="27" t="s">
        <v>5377</v>
      </c>
      <c r="G1599" s="27" t="s">
        <v>5379</v>
      </c>
      <c r="H1599" s="27" t="s">
        <v>5380</v>
      </c>
      <c r="I1599" s="26" t="s">
        <v>5377</v>
      </c>
    </row>
    <row r="1600" spans="2:9">
      <c r="B1600" s="26" t="s">
        <v>5381</v>
      </c>
      <c r="C1600" s="27" t="s">
        <v>5382</v>
      </c>
      <c r="D1600" s="27">
        <v>0.52348359388118615</v>
      </c>
      <c r="E1600" s="27">
        <v>-1.5752993327241593</v>
      </c>
      <c r="F1600" s="27" t="s">
        <v>5381</v>
      </c>
      <c r="G1600" s="27" t="s">
        <v>5383</v>
      </c>
      <c r="H1600" s="27" t="s">
        <v>488</v>
      </c>
      <c r="I1600" s="26" t="s">
        <v>5381</v>
      </c>
    </row>
    <row r="1601" spans="2:9">
      <c r="B1601" s="26" t="s">
        <v>5384</v>
      </c>
      <c r="C1601" s="27" t="s">
        <v>5385</v>
      </c>
      <c r="D1601" s="27">
        <v>0.74365511068132106</v>
      </c>
      <c r="E1601" s="27">
        <v>-1.4457522583422284</v>
      </c>
      <c r="F1601" s="27" t="s">
        <v>5384</v>
      </c>
      <c r="G1601" s="27" t="s">
        <v>5386</v>
      </c>
      <c r="H1601" s="27" t="s">
        <v>488</v>
      </c>
      <c r="I1601" s="26" t="s">
        <v>5384</v>
      </c>
    </row>
    <row r="1602" spans="2:9">
      <c r="B1602" s="26" t="s">
        <v>5387</v>
      </c>
      <c r="C1602" s="27" t="s">
        <v>5388</v>
      </c>
      <c r="D1602" s="27">
        <v>0.15400331533993461</v>
      </c>
      <c r="E1602" s="27">
        <v>-1.3234098679588033</v>
      </c>
      <c r="F1602" s="27" t="s">
        <v>5387</v>
      </c>
      <c r="G1602" s="27" t="s">
        <v>5389</v>
      </c>
      <c r="H1602" s="27" t="s">
        <v>1257</v>
      </c>
      <c r="I1602" s="26" t="s">
        <v>5387</v>
      </c>
    </row>
    <row r="1603" spans="2:9">
      <c r="B1603" s="26" t="s">
        <v>5390</v>
      </c>
      <c r="C1603" s="27" t="s">
        <v>5391</v>
      </c>
      <c r="D1603" s="27">
        <v>-0.46301838554369595</v>
      </c>
      <c r="E1603" s="27">
        <v>0.54641897021554664</v>
      </c>
      <c r="F1603" s="27" t="s">
        <v>5390</v>
      </c>
      <c r="G1603" s="27" t="s">
        <v>5392</v>
      </c>
      <c r="H1603" s="27" t="s">
        <v>5393</v>
      </c>
      <c r="I1603" s="26" t="s">
        <v>5390</v>
      </c>
    </row>
    <row r="1604" spans="2:9">
      <c r="B1604" s="26" t="s">
        <v>5394</v>
      </c>
      <c r="C1604" s="27" t="s">
        <v>5395</v>
      </c>
      <c r="D1604" s="27">
        <v>0.31596392318159577</v>
      </c>
      <c r="E1604" s="27">
        <v>-1.6507446890361381</v>
      </c>
      <c r="F1604" s="27" t="s">
        <v>5394</v>
      </c>
      <c r="G1604" s="27" t="s">
        <v>5394</v>
      </c>
      <c r="H1604" s="27" t="s">
        <v>1198</v>
      </c>
      <c r="I1604" s="26" t="s">
        <v>5394</v>
      </c>
    </row>
    <row r="1605" spans="2:9">
      <c r="B1605" s="26" t="s">
        <v>5396</v>
      </c>
      <c r="C1605" s="27" t="s">
        <v>5397</v>
      </c>
      <c r="D1605" s="27">
        <v>0.44991969430166667</v>
      </c>
      <c r="E1605" s="27">
        <v>-1.7471967937036128</v>
      </c>
      <c r="F1605" s="27" t="s">
        <v>5396</v>
      </c>
      <c r="G1605" s="27" t="s">
        <v>5398</v>
      </c>
      <c r="H1605" s="27" t="s">
        <v>1198</v>
      </c>
      <c r="I1605" s="26" t="s">
        <v>5396</v>
      </c>
    </row>
    <row r="1606" spans="2:9">
      <c r="B1606" s="26" t="s">
        <v>5399</v>
      </c>
      <c r="C1606" s="27" t="s">
        <v>5400</v>
      </c>
      <c r="D1606" s="27">
        <v>-0.34858764653565061</v>
      </c>
      <c r="E1606" s="27">
        <v>0.40894985711798243</v>
      </c>
      <c r="F1606" s="27" t="s">
        <v>5399</v>
      </c>
      <c r="G1606" s="27" t="s">
        <v>5399</v>
      </c>
      <c r="H1606" s="27" t="s">
        <v>1681</v>
      </c>
      <c r="I1606" s="26" t="s">
        <v>5399</v>
      </c>
    </row>
    <row r="1607" spans="2:9">
      <c r="B1607" s="26" t="s">
        <v>5401</v>
      </c>
      <c r="C1607" s="27" t="s">
        <v>5402</v>
      </c>
      <c r="D1607" s="27">
        <v>0.84393304599787455</v>
      </c>
      <c r="E1607" s="27">
        <v>0.20570625773374215</v>
      </c>
      <c r="F1607" s="27" t="s">
        <v>5401</v>
      </c>
      <c r="G1607" s="27" t="s">
        <v>5401</v>
      </c>
      <c r="H1607" s="27" t="s">
        <v>1149</v>
      </c>
      <c r="I1607" s="26" t="s">
        <v>5401</v>
      </c>
    </row>
    <row r="1608" spans="2:9">
      <c r="B1608" s="26" t="s">
        <v>5403</v>
      </c>
      <c r="C1608" s="27" t="s">
        <v>5404</v>
      </c>
      <c r="D1608" s="27">
        <v>0.34908855384718046</v>
      </c>
      <c r="E1608" s="27">
        <v>-2.7169191272115363</v>
      </c>
      <c r="F1608" s="27" t="s">
        <v>5403</v>
      </c>
      <c r="G1608" s="27" t="s">
        <v>5405</v>
      </c>
      <c r="H1608" s="27" t="s">
        <v>2075</v>
      </c>
      <c r="I1608" s="26" t="s">
        <v>5403</v>
      </c>
    </row>
    <row r="1609" spans="2:9">
      <c r="B1609" s="26" t="s">
        <v>5406</v>
      </c>
      <c r="C1609" s="27" t="s">
        <v>5407</v>
      </c>
      <c r="D1609" s="27">
        <v>0.54673135901134817</v>
      </c>
      <c r="E1609" s="27">
        <v>0.47510830465420706</v>
      </c>
      <c r="F1609" s="27" t="s">
        <v>5406</v>
      </c>
      <c r="G1609" s="27" t="s">
        <v>5408</v>
      </c>
      <c r="H1609" s="27" t="s">
        <v>1180</v>
      </c>
      <c r="I1609" s="26" t="s">
        <v>5406</v>
      </c>
    </row>
    <row r="1610" spans="2:9">
      <c r="B1610" s="26" t="s">
        <v>5409</v>
      </c>
      <c r="C1610" s="27" t="s">
        <v>5410</v>
      </c>
      <c r="D1610" s="27">
        <v>0.7057203782482826</v>
      </c>
      <c r="E1610" s="27">
        <v>-1.3363880833931578</v>
      </c>
      <c r="F1610" s="27" t="s">
        <v>5409</v>
      </c>
      <c r="G1610" s="27" t="s">
        <v>5411</v>
      </c>
      <c r="H1610" s="27" t="s">
        <v>488</v>
      </c>
      <c r="I1610" s="26" t="s">
        <v>5409</v>
      </c>
    </row>
    <row r="1611" spans="2:9">
      <c r="B1611" s="26" t="s">
        <v>5412</v>
      </c>
      <c r="C1611" s="27" t="s">
        <v>5413</v>
      </c>
      <c r="D1611" s="27">
        <v>0.17024866466432007</v>
      </c>
      <c r="E1611" s="27">
        <v>-1.1021300423695157</v>
      </c>
      <c r="F1611" s="27" t="s">
        <v>5412</v>
      </c>
      <c r="G1611" s="27" t="s">
        <v>5412</v>
      </c>
      <c r="H1611" s="27" t="s">
        <v>1155</v>
      </c>
      <c r="I1611" s="26" t="s">
        <v>5412</v>
      </c>
    </row>
    <row r="1612" spans="2:9">
      <c r="B1612" s="26" t="s">
        <v>5414</v>
      </c>
      <c r="C1612" s="27" t="s">
        <v>5415</v>
      </c>
      <c r="D1612" s="27">
        <v>0.75125250700489565</v>
      </c>
      <c r="E1612" s="27">
        <v>-2.0223479457775877</v>
      </c>
      <c r="F1612" s="27" t="s">
        <v>5414</v>
      </c>
      <c r="G1612" s="27" t="s">
        <v>5416</v>
      </c>
      <c r="H1612" s="27" t="s">
        <v>488</v>
      </c>
      <c r="I1612" s="26" t="s">
        <v>5414</v>
      </c>
    </row>
    <row r="1613" spans="2:9">
      <c r="B1613" s="26" t="s">
        <v>5417</v>
      </c>
      <c r="C1613" s="27" t="s">
        <v>5418</v>
      </c>
      <c r="D1613" s="27">
        <v>7.2936958169899938E-2</v>
      </c>
      <c r="E1613" s="27">
        <v>1.9954175220580397</v>
      </c>
      <c r="F1613" s="27" t="s">
        <v>5417</v>
      </c>
      <c r="G1613" s="27" t="s">
        <v>5417</v>
      </c>
      <c r="H1613" s="27" t="s">
        <v>1489</v>
      </c>
      <c r="I1613" s="26" t="s">
        <v>5417</v>
      </c>
    </row>
    <row r="1614" spans="2:9">
      <c r="B1614" s="26" t="s">
        <v>5419</v>
      </c>
      <c r="C1614" s="27" t="s">
        <v>5420</v>
      </c>
      <c r="D1614" s="27">
        <v>0.61449026649484284</v>
      </c>
      <c r="E1614" s="27">
        <v>2.568112246596083E-3</v>
      </c>
      <c r="F1614" s="27" t="s">
        <v>5419</v>
      </c>
      <c r="G1614" s="27" t="s">
        <v>5419</v>
      </c>
      <c r="H1614" s="27" t="s">
        <v>1145</v>
      </c>
      <c r="I1614" s="26" t="s">
        <v>5419</v>
      </c>
    </row>
    <row r="1615" spans="2:9">
      <c r="B1615" s="26" t="s">
        <v>5421</v>
      </c>
      <c r="C1615" s="27" t="s">
        <v>5422</v>
      </c>
      <c r="D1615" s="27">
        <v>0.52714527393247712</v>
      </c>
      <c r="E1615" s="27">
        <v>1.2464984071660672</v>
      </c>
      <c r="F1615" s="27" t="s">
        <v>5421</v>
      </c>
      <c r="G1615" s="27" t="s">
        <v>5423</v>
      </c>
      <c r="H1615" s="27" t="s">
        <v>1720</v>
      </c>
      <c r="I1615" s="26" t="s">
        <v>5421</v>
      </c>
    </row>
    <row r="1616" spans="2:9">
      <c r="B1616" s="26" t="s">
        <v>5424</v>
      </c>
      <c r="C1616" s="27" t="s">
        <v>5425</v>
      </c>
      <c r="D1616" s="27">
        <v>-2.8905444887233601E-2</v>
      </c>
      <c r="E1616" s="27">
        <v>0.23453734008932178</v>
      </c>
      <c r="F1616" s="27" t="s">
        <v>5424</v>
      </c>
      <c r="G1616" s="27" t="s">
        <v>5426</v>
      </c>
      <c r="H1616" s="27" t="s">
        <v>1952</v>
      </c>
      <c r="I1616" s="26" t="s">
        <v>5424</v>
      </c>
    </row>
    <row r="1617" spans="2:9">
      <c r="B1617" s="26" t="s">
        <v>5427</v>
      </c>
      <c r="C1617" s="27" t="s">
        <v>5428</v>
      </c>
      <c r="D1617" s="27">
        <v>-0.60804481744560535</v>
      </c>
      <c r="E1617" s="27">
        <v>-0.97792194018292045</v>
      </c>
      <c r="F1617" s="27" t="s">
        <v>5427</v>
      </c>
      <c r="G1617" s="27" t="s">
        <v>5429</v>
      </c>
      <c r="H1617" s="27" t="s">
        <v>1568</v>
      </c>
      <c r="I1617" s="26" t="s">
        <v>5427</v>
      </c>
    </row>
    <row r="1618" spans="2:9">
      <c r="B1618" s="26" t="s">
        <v>5430</v>
      </c>
      <c r="C1618" s="27" t="s">
        <v>5428</v>
      </c>
      <c r="D1618" s="27">
        <v>-0.60804481744560535</v>
      </c>
      <c r="E1618" s="27">
        <v>-0.97792194018292045</v>
      </c>
      <c r="F1618" s="27" t="s">
        <v>5430</v>
      </c>
      <c r="G1618" s="27" t="s">
        <v>5429</v>
      </c>
      <c r="H1618" s="27" t="s">
        <v>1568</v>
      </c>
      <c r="I1618" s="26" t="s">
        <v>5430</v>
      </c>
    </row>
    <row r="1619" spans="2:9">
      <c r="B1619" s="26" t="s">
        <v>5431</v>
      </c>
      <c r="C1619" s="27" t="s">
        <v>5432</v>
      </c>
      <c r="D1619" s="27">
        <v>2.1880494700553553E-2</v>
      </c>
      <c r="E1619" s="27">
        <v>-1.2258128015165262</v>
      </c>
      <c r="F1619" s="27" t="s">
        <v>5431</v>
      </c>
      <c r="G1619" s="27" t="s">
        <v>5433</v>
      </c>
      <c r="H1619" s="27" t="s">
        <v>1257</v>
      </c>
      <c r="I1619" s="26" t="s">
        <v>5431</v>
      </c>
    </row>
    <row r="1620" spans="2:9">
      <c r="B1620" s="26" t="s">
        <v>5434</v>
      </c>
      <c r="C1620" s="27" t="s">
        <v>5435</v>
      </c>
      <c r="D1620" s="27">
        <v>0.18241133800746917</v>
      </c>
      <c r="E1620" s="27">
        <v>0.24883856507731869</v>
      </c>
      <c r="F1620" s="27" t="s">
        <v>5434</v>
      </c>
      <c r="G1620" s="27" t="s">
        <v>5436</v>
      </c>
      <c r="H1620" s="27" t="s">
        <v>1795</v>
      </c>
      <c r="I1620" s="26" t="s">
        <v>5434</v>
      </c>
    </row>
    <row r="1621" spans="2:9">
      <c r="B1621" s="26" t="s">
        <v>5437</v>
      </c>
      <c r="C1621" s="27" t="s">
        <v>5438</v>
      </c>
      <c r="D1621" s="27">
        <v>-0.25949730141863159</v>
      </c>
      <c r="E1621" s="27">
        <v>-2.5956012205979375</v>
      </c>
      <c r="F1621" s="27" t="s">
        <v>5437</v>
      </c>
      <c r="G1621" s="27" t="s">
        <v>5437</v>
      </c>
      <c r="H1621" s="27" t="s">
        <v>1142</v>
      </c>
      <c r="I1621" s="26" t="s">
        <v>5437</v>
      </c>
    </row>
    <row r="1622" spans="2:9">
      <c r="B1622" s="26" t="s">
        <v>5439</v>
      </c>
      <c r="C1622" s="27" t="s">
        <v>5440</v>
      </c>
      <c r="D1622" s="27">
        <v>-0.35003101326744673</v>
      </c>
      <c r="E1622" s="27">
        <v>0.53859290516769709</v>
      </c>
      <c r="F1622" s="27" t="s">
        <v>5439</v>
      </c>
      <c r="G1622" s="27" t="s">
        <v>5439</v>
      </c>
      <c r="H1622" s="27" t="s">
        <v>1789</v>
      </c>
      <c r="I1622" s="26" t="s">
        <v>5439</v>
      </c>
    </row>
    <row r="1623" spans="2:9">
      <c r="B1623" s="26" t="s">
        <v>5441</v>
      </c>
      <c r="C1623" s="27" t="s">
        <v>5442</v>
      </c>
      <c r="D1623" s="27">
        <v>0.82392977669889611</v>
      </c>
      <c r="E1623" s="27">
        <v>-2.0825268582437833</v>
      </c>
      <c r="F1623" s="27" t="s">
        <v>5441</v>
      </c>
      <c r="G1623" s="27" t="s">
        <v>5443</v>
      </c>
      <c r="H1623" s="27" t="s">
        <v>488</v>
      </c>
      <c r="I1623" s="26" t="s">
        <v>5441</v>
      </c>
    </row>
    <row r="1624" spans="2:9">
      <c r="B1624" s="26" t="s">
        <v>5444</v>
      </c>
      <c r="C1624" s="27" t="s">
        <v>5445</v>
      </c>
      <c r="D1624" s="27">
        <v>0.57214687068909054</v>
      </c>
      <c r="E1624" s="27">
        <v>-1.7114734171618418</v>
      </c>
      <c r="F1624" s="27" t="s">
        <v>5444</v>
      </c>
      <c r="G1624" s="27" t="s">
        <v>5444</v>
      </c>
      <c r="H1624" s="27" t="s">
        <v>488</v>
      </c>
      <c r="I1624" s="26" t="s">
        <v>5444</v>
      </c>
    </row>
    <row r="1625" spans="2:9">
      <c r="B1625" s="26" t="s">
        <v>5446</v>
      </c>
      <c r="C1625" s="27" t="s">
        <v>5447</v>
      </c>
      <c r="D1625" s="27">
        <v>-4.2664398262425268E-2</v>
      </c>
      <c r="E1625" s="27">
        <v>0.57478406595938636</v>
      </c>
      <c r="F1625" s="27" t="s">
        <v>5446</v>
      </c>
      <c r="G1625" s="27" t="s">
        <v>5446</v>
      </c>
      <c r="H1625" s="27" t="s">
        <v>1522</v>
      </c>
      <c r="I1625" s="26" t="s">
        <v>5446</v>
      </c>
    </row>
    <row r="1626" spans="2:9">
      <c r="B1626" s="26" t="s">
        <v>5448</v>
      </c>
      <c r="C1626" s="27" t="s">
        <v>5449</v>
      </c>
      <c r="D1626" s="27">
        <v>0.56518823049864009</v>
      </c>
      <c r="E1626" s="27">
        <v>-1.5073675527964694</v>
      </c>
      <c r="F1626" s="27" t="s">
        <v>5448</v>
      </c>
      <c r="G1626" s="27" t="s">
        <v>5450</v>
      </c>
      <c r="H1626" s="27" t="s">
        <v>488</v>
      </c>
      <c r="I1626" s="26" t="s">
        <v>5448</v>
      </c>
    </row>
    <row r="1627" spans="2:9">
      <c r="B1627" s="26" t="s">
        <v>5451</v>
      </c>
      <c r="C1627" s="27" t="s">
        <v>5452</v>
      </c>
      <c r="D1627" s="27">
        <v>0.16846214962606748</v>
      </c>
      <c r="E1627" s="27">
        <v>0.11278771009589965</v>
      </c>
      <c r="F1627" s="27" t="s">
        <v>5451</v>
      </c>
      <c r="G1627" s="27" t="s">
        <v>5453</v>
      </c>
      <c r="H1627" s="27" t="s">
        <v>1188</v>
      </c>
      <c r="I1627" s="26" t="s">
        <v>5451</v>
      </c>
    </row>
    <row r="1628" spans="2:9">
      <c r="B1628" s="26" t="s">
        <v>5454</v>
      </c>
      <c r="C1628" s="27" t="s">
        <v>5455</v>
      </c>
      <c r="D1628" s="27">
        <v>0.56951140647543885</v>
      </c>
      <c r="E1628" s="27">
        <v>-2.0113522801220363</v>
      </c>
      <c r="F1628" s="27" t="s">
        <v>5454</v>
      </c>
      <c r="G1628" s="27" t="s">
        <v>5456</v>
      </c>
      <c r="H1628" s="27" t="s">
        <v>1198</v>
      </c>
      <c r="I1628" s="26" t="s">
        <v>5454</v>
      </c>
    </row>
    <row r="1629" spans="2:9">
      <c r="B1629" s="26" t="s">
        <v>5457</v>
      </c>
      <c r="C1629" s="27" t="s">
        <v>5458</v>
      </c>
      <c r="D1629" s="27">
        <v>-0.37967718936415679</v>
      </c>
      <c r="E1629" s="27">
        <v>0.75704528490516021</v>
      </c>
      <c r="F1629" s="27" t="s">
        <v>5457</v>
      </c>
      <c r="G1629" s="27" t="s">
        <v>5457</v>
      </c>
      <c r="H1629" s="27" t="s">
        <v>1421</v>
      </c>
      <c r="I1629" s="26" t="s">
        <v>5457</v>
      </c>
    </row>
    <row r="1630" spans="2:9">
      <c r="B1630" s="26" t="s">
        <v>5459</v>
      </c>
      <c r="C1630" s="27" t="s">
        <v>5460</v>
      </c>
      <c r="D1630" s="27">
        <v>0.84828584964108311</v>
      </c>
      <c r="E1630" s="27">
        <v>-6.6597923212110166E-2</v>
      </c>
      <c r="F1630" s="27" t="s">
        <v>5459</v>
      </c>
      <c r="G1630" s="27" t="s">
        <v>5461</v>
      </c>
      <c r="H1630" s="27" t="s">
        <v>1293</v>
      </c>
      <c r="I1630" s="26" t="s">
        <v>5459</v>
      </c>
    </row>
    <row r="1631" spans="2:9">
      <c r="B1631" s="26" t="s">
        <v>5462</v>
      </c>
      <c r="C1631" s="27" t="s">
        <v>5463</v>
      </c>
      <c r="D1631" s="27">
        <v>0.79640420966057701</v>
      </c>
      <c r="E1631" s="27">
        <v>0.15233425697625227</v>
      </c>
      <c r="F1631" s="27" t="s">
        <v>5462</v>
      </c>
      <c r="G1631" s="27" t="s">
        <v>5464</v>
      </c>
      <c r="H1631" s="27" t="s">
        <v>1325</v>
      </c>
      <c r="I1631" s="26" t="s">
        <v>5462</v>
      </c>
    </row>
    <row r="1632" spans="2:9">
      <c r="B1632" s="26" t="s">
        <v>5465</v>
      </c>
      <c r="C1632" s="27" t="s">
        <v>5466</v>
      </c>
      <c r="D1632" s="27">
        <v>1.063916077571857</v>
      </c>
      <c r="E1632" s="27">
        <v>0.25327171296213663</v>
      </c>
      <c r="F1632" s="27" t="s">
        <v>5465</v>
      </c>
      <c r="G1632" s="27" t="s">
        <v>5465</v>
      </c>
      <c r="H1632" s="27" t="s">
        <v>1296</v>
      </c>
      <c r="I1632" s="26" t="s">
        <v>5465</v>
      </c>
    </row>
    <row r="1633" spans="2:9">
      <c r="B1633" s="26" t="s">
        <v>5467</v>
      </c>
      <c r="C1633" s="27" t="s">
        <v>5468</v>
      </c>
      <c r="D1633" s="27">
        <v>-5.6362092690761381E-2</v>
      </c>
      <c r="E1633" s="27">
        <v>0.69990669766431457</v>
      </c>
      <c r="F1633" s="27" t="s">
        <v>5467</v>
      </c>
      <c r="G1633" s="27" t="s">
        <v>5467</v>
      </c>
      <c r="H1633" s="27" t="s">
        <v>2947</v>
      </c>
      <c r="I1633" s="26" t="s">
        <v>5467</v>
      </c>
    </row>
    <row r="1634" spans="2:9">
      <c r="B1634" s="26" t="s">
        <v>5469</v>
      </c>
      <c r="C1634" s="27" t="s">
        <v>5470</v>
      </c>
      <c r="D1634" s="27">
        <v>0.3905959500959677</v>
      </c>
      <c r="E1634" s="27">
        <v>-1.2743259105539102</v>
      </c>
      <c r="F1634" s="27" t="s">
        <v>5469</v>
      </c>
      <c r="G1634" s="27" t="s">
        <v>5469</v>
      </c>
      <c r="H1634" s="27" t="s">
        <v>1539</v>
      </c>
      <c r="I1634" s="26" t="s">
        <v>5469</v>
      </c>
    </row>
    <row r="1635" spans="2:9">
      <c r="B1635" s="26" t="s">
        <v>5471</v>
      </c>
      <c r="C1635" s="27" t="s">
        <v>5472</v>
      </c>
      <c r="D1635" s="27">
        <v>0.59039604890165032</v>
      </c>
      <c r="E1635" s="27">
        <v>2.3160518641334025</v>
      </c>
      <c r="F1635" s="27" t="s">
        <v>5471</v>
      </c>
      <c r="G1635" s="27" t="s">
        <v>5471</v>
      </c>
      <c r="H1635" s="27" t="s">
        <v>1368</v>
      </c>
      <c r="I1635" s="26" t="s">
        <v>5471</v>
      </c>
    </row>
    <row r="1636" spans="2:9">
      <c r="B1636" s="26" t="s">
        <v>5473</v>
      </c>
      <c r="C1636" s="27" t="s">
        <v>5474</v>
      </c>
      <c r="D1636" s="27">
        <v>0.58782163765504125</v>
      </c>
      <c r="E1636" s="27">
        <v>-1.3775586896794645</v>
      </c>
      <c r="F1636" s="27" t="s">
        <v>5473</v>
      </c>
      <c r="G1636" s="27" t="s">
        <v>5475</v>
      </c>
      <c r="H1636" s="27" t="s">
        <v>488</v>
      </c>
      <c r="I1636" s="26" t="s">
        <v>5473</v>
      </c>
    </row>
    <row r="1637" spans="2:9">
      <c r="B1637" s="26" t="s">
        <v>5476</v>
      </c>
      <c r="C1637" s="27" t="s">
        <v>5477</v>
      </c>
      <c r="D1637" s="27">
        <v>0.44302740011052893</v>
      </c>
      <c r="E1637" s="27">
        <v>1.699111156540551</v>
      </c>
      <c r="F1637" s="27" t="s">
        <v>5476</v>
      </c>
      <c r="G1637" s="27" t="s">
        <v>5476</v>
      </c>
      <c r="H1637" s="27" t="s">
        <v>1386</v>
      </c>
      <c r="I1637" s="26" t="s">
        <v>5476</v>
      </c>
    </row>
    <row r="1638" spans="2:9">
      <c r="B1638" s="26" t="s">
        <v>5478</v>
      </c>
      <c r="C1638" s="27" t="s">
        <v>5479</v>
      </c>
      <c r="D1638" s="27">
        <v>-0.1804513346689551</v>
      </c>
      <c r="E1638" s="27">
        <v>0.70130472407855193</v>
      </c>
      <c r="F1638" s="27" t="s">
        <v>5478</v>
      </c>
      <c r="G1638" s="27" t="s">
        <v>5478</v>
      </c>
      <c r="H1638" s="27" t="s">
        <v>1522</v>
      </c>
      <c r="I1638" s="26" t="s">
        <v>5478</v>
      </c>
    </row>
    <row r="1639" spans="2:9">
      <c r="B1639" s="26" t="s">
        <v>5480</v>
      </c>
      <c r="C1639" s="27" t="s">
        <v>5481</v>
      </c>
      <c r="D1639" s="27">
        <v>7.5433305507199552E-2</v>
      </c>
      <c r="E1639" s="27">
        <v>1.9894484459487787</v>
      </c>
      <c r="F1639" s="27" t="s">
        <v>5480</v>
      </c>
      <c r="G1639" s="27" t="s">
        <v>5480</v>
      </c>
      <c r="H1639" s="27" t="s">
        <v>1489</v>
      </c>
      <c r="I1639" s="26" t="s">
        <v>5480</v>
      </c>
    </row>
    <row r="1640" spans="2:9">
      <c r="B1640" s="26" t="s">
        <v>5482</v>
      </c>
      <c r="C1640" s="27" t="s">
        <v>5483</v>
      </c>
      <c r="D1640" s="27">
        <v>-0.19830082233531898</v>
      </c>
      <c r="E1640" s="27">
        <v>0.70432588059816581</v>
      </c>
      <c r="F1640" s="27" t="s">
        <v>5482</v>
      </c>
      <c r="G1640" s="27" t="s">
        <v>5482</v>
      </c>
      <c r="H1640" s="27" t="s">
        <v>1497</v>
      </c>
      <c r="I1640" s="26" t="s">
        <v>5482</v>
      </c>
    </row>
    <row r="1641" spans="2:9">
      <c r="B1641" s="26" t="s">
        <v>5484</v>
      </c>
      <c r="C1641" s="27" t="s">
        <v>5485</v>
      </c>
      <c r="D1641" s="27">
        <v>1.3535997976578245E-2</v>
      </c>
      <c r="E1641" s="27">
        <v>-0.20162916183664492</v>
      </c>
      <c r="F1641" s="27" t="s">
        <v>5484</v>
      </c>
      <c r="G1641" s="27" t="s">
        <v>5484</v>
      </c>
      <c r="H1641" s="27" t="s">
        <v>1952</v>
      </c>
      <c r="I1641" s="26" t="s">
        <v>5484</v>
      </c>
    </row>
    <row r="1642" spans="2:9">
      <c r="B1642" s="26" t="s">
        <v>5486</v>
      </c>
      <c r="C1642" s="27" t="s">
        <v>5487</v>
      </c>
      <c r="D1642" s="27">
        <v>0.41135142920998774</v>
      </c>
      <c r="E1642" s="27">
        <v>2.0879024488137605</v>
      </c>
      <c r="F1642" s="27" t="s">
        <v>5486</v>
      </c>
      <c r="G1642" s="27" t="s">
        <v>5486</v>
      </c>
      <c r="H1642" s="27" t="s">
        <v>2666</v>
      </c>
      <c r="I1642" s="26" t="s">
        <v>5486</v>
      </c>
    </row>
    <row r="1643" spans="2:9">
      <c r="B1643" s="26" t="s">
        <v>5488</v>
      </c>
      <c r="C1643" s="27" t="s">
        <v>5489</v>
      </c>
      <c r="D1643" s="27">
        <v>0.71260744416052724</v>
      </c>
      <c r="E1643" s="27">
        <v>0.61997583944017398</v>
      </c>
      <c r="F1643" s="27" t="s">
        <v>5488</v>
      </c>
      <c r="G1643" s="27" t="s">
        <v>5488</v>
      </c>
      <c r="H1643" s="27" t="s">
        <v>1222</v>
      </c>
      <c r="I1643" s="26" t="s">
        <v>5488</v>
      </c>
    </row>
    <row r="1644" spans="2:9">
      <c r="B1644" s="26" t="s">
        <v>5490</v>
      </c>
      <c r="C1644" s="27" t="s">
        <v>5491</v>
      </c>
      <c r="D1644" s="27">
        <v>0.25329614746557821</v>
      </c>
      <c r="E1644" s="27">
        <v>-7.1201750594540286E-2</v>
      </c>
      <c r="F1644" s="27" t="s">
        <v>5490</v>
      </c>
      <c r="G1644" s="27" t="s">
        <v>5492</v>
      </c>
      <c r="H1644" s="27" t="s">
        <v>1917</v>
      </c>
      <c r="I1644" s="26" t="s">
        <v>5490</v>
      </c>
    </row>
    <row r="1645" spans="2:9">
      <c r="B1645" s="26" t="s">
        <v>5493</v>
      </c>
      <c r="C1645" s="27" t="s">
        <v>5494</v>
      </c>
      <c r="D1645" s="27">
        <v>8.7783080058312576E-2</v>
      </c>
      <c r="E1645" s="27">
        <v>-1.3171074840298513</v>
      </c>
      <c r="F1645" s="27" t="s">
        <v>5493</v>
      </c>
      <c r="G1645" s="27" t="s">
        <v>5495</v>
      </c>
      <c r="H1645" s="27" t="s">
        <v>1257</v>
      </c>
      <c r="I1645" s="26" t="s">
        <v>5493</v>
      </c>
    </row>
    <row r="1646" spans="2:9">
      <c r="B1646" s="26" t="s">
        <v>5496</v>
      </c>
      <c r="C1646" s="27" t="s">
        <v>5497</v>
      </c>
      <c r="D1646" s="27">
        <v>0.8564627528735046</v>
      </c>
      <c r="E1646" s="27">
        <v>0.10701783011380972</v>
      </c>
      <c r="F1646" s="27" t="s">
        <v>5496</v>
      </c>
      <c r="G1646" s="27" t="s">
        <v>3079</v>
      </c>
      <c r="H1646" s="27" t="s">
        <v>1293</v>
      </c>
      <c r="I1646" s="26" t="s">
        <v>5496</v>
      </c>
    </row>
    <row r="1647" spans="2:9">
      <c r="B1647" s="26" t="s">
        <v>5498</v>
      </c>
      <c r="C1647" s="27" t="s">
        <v>5499</v>
      </c>
      <c r="D1647" s="27">
        <v>0.35409413156355368</v>
      </c>
      <c r="E1647" s="27">
        <v>-1.3454604080089814</v>
      </c>
      <c r="F1647" s="27" t="s">
        <v>5498</v>
      </c>
      <c r="G1647" s="27" t="s">
        <v>5500</v>
      </c>
      <c r="H1647" s="27" t="s">
        <v>1607</v>
      </c>
      <c r="I1647" s="26" t="s">
        <v>5498</v>
      </c>
    </row>
    <row r="1648" spans="2:9">
      <c r="B1648" s="26" t="s">
        <v>5501</v>
      </c>
      <c r="C1648" s="27" t="s">
        <v>5502</v>
      </c>
      <c r="D1648" s="27">
        <v>0.64065629025806414</v>
      </c>
      <c r="E1648" s="27">
        <v>1.1730305811223731</v>
      </c>
      <c r="F1648" s="27" t="s">
        <v>5501</v>
      </c>
      <c r="G1648" s="27" t="s">
        <v>5503</v>
      </c>
      <c r="H1648" s="27" t="s">
        <v>3655</v>
      </c>
      <c r="I1648" s="26" t="s">
        <v>5501</v>
      </c>
    </row>
    <row r="1649" spans="2:9">
      <c r="B1649" s="26" t="s">
        <v>5504</v>
      </c>
      <c r="C1649" s="27" t="s">
        <v>5505</v>
      </c>
      <c r="D1649" s="27">
        <v>0.40424268660160373</v>
      </c>
      <c r="E1649" s="27">
        <v>-1.8546915626785969</v>
      </c>
      <c r="F1649" s="27" t="s">
        <v>5504</v>
      </c>
      <c r="G1649" s="27" t="s">
        <v>5506</v>
      </c>
      <c r="H1649" s="27" t="s">
        <v>1198</v>
      </c>
      <c r="I1649" s="26" t="s">
        <v>5504</v>
      </c>
    </row>
    <row r="1650" spans="2:9">
      <c r="B1650" s="26" t="s">
        <v>5507</v>
      </c>
      <c r="C1650" s="27" t="s">
        <v>5508</v>
      </c>
      <c r="D1650" s="27">
        <v>0.4576932037882685</v>
      </c>
      <c r="E1650" s="27">
        <v>-2.0944387356244953</v>
      </c>
      <c r="F1650" s="27" t="s">
        <v>5507</v>
      </c>
      <c r="G1650" s="27" t="s">
        <v>5507</v>
      </c>
      <c r="H1650" s="27" t="s">
        <v>2666</v>
      </c>
      <c r="I1650" s="26" t="s">
        <v>5507</v>
      </c>
    </row>
    <row r="1651" spans="2:9">
      <c r="B1651" s="26" t="s">
        <v>5509</v>
      </c>
      <c r="C1651" s="27" t="s">
        <v>5510</v>
      </c>
      <c r="D1651" s="27">
        <v>0.36812832471799972</v>
      </c>
      <c r="E1651" s="27">
        <v>1.3796339579588264</v>
      </c>
      <c r="F1651" s="27" t="s">
        <v>5509</v>
      </c>
      <c r="G1651" s="27" t="s">
        <v>5509</v>
      </c>
      <c r="H1651" s="27" t="s">
        <v>1305</v>
      </c>
      <c r="I1651" s="26" t="s">
        <v>5509</v>
      </c>
    </row>
    <row r="1652" spans="2:9">
      <c r="B1652" s="26" t="s">
        <v>5511</v>
      </c>
      <c r="C1652" s="27" t="s">
        <v>5512</v>
      </c>
      <c r="D1652" s="27">
        <v>0.26091799799164739</v>
      </c>
      <c r="E1652" s="27">
        <v>1.7856987793784123</v>
      </c>
      <c r="F1652" s="27" t="s">
        <v>5511</v>
      </c>
      <c r="G1652" s="27" t="s">
        <v>5513</v>
      </c>
      <c r="H1652" s="27" t="s">
        <v>1913</v>
      </c>
      <c r="I1652" s="26" t="s">
        <v>5511</v>
      </c>
    </row>
    <row r="1653" spans="2:9">
      <c r="B1653" s="26" t="s">
        <v>5514</v>
      </c>
      <c r="C1653" s="27" t="s">
        <v>5515</v>
      </c>
      <c r="D1653" s="27">
        <v>-0.30989018484208747</v>
      </c>
      <c r="E1653" s="27">
        <v>3.096964465306876</v>
      </c>
      <c r="F1653" s="27" t="s">
        <v>5514</v>
      </c>
      <c r="G1653" s="27" t="s">
        <v>5516</v>
      </c>
      <c r="H1653" s="27" t="s">
        <v>4736</v>
      </c>
      <c r="I1653" s="26" t="s">
        <v>5514</v>
      </c>
    </row>
    <row r="1654" spans="2:9">
      <c r="B1654" s="26" t="s">
        <v>5517</v>
      </c>
      <c r="C1654" s="27" t="s">
        <v>5518</v>
      </c>
      <c r="D1654" s="27">
        <v>0.71359535287703357</v>
      </c>
      <c r="E1654" s="27">
        <v>0.24942151274402208</v>
      </c>
      <c r="F1654" s="27" t="s">
        <v>5517</v>
      </c>
      <c r="G1654" s="27" t="s">
        <v>5519</v>
      </c>
      <c r="H1654" s="27" t="s">
        <v>1325</v>
      </c>
      <c r="I1654" s="26" t="s">
        <v>5517</v>
      </c>
    </row>
    <row r="1655" spans="2:9">
      <c r="B1655" s="26" t="s">
        <v>5520</v>
      </c>
      <c r="C1655" s="27" t="s">
        <v>5521</v>
      </c>
      <c r="D1655" s="27">
        <v>0.43701298368380698</v>
      </c>
      <c r="E1655" s="27">
        <v>-1.3520402801137765</v>
      </c>
      <c r="F1655" s="27" t="s">
        <v>5520</v>
      </c>
      <c r="G1655" s="27" t="s">
        <v>5522</v>
      </c>
      <c r="H1655" s="27" t="s">
        <v>1539</v>
      </c>
      <c r="I1655" s="26" t="s">
        <v>5520</v>
      </c>
    </row>
    <row r="1656" spans="2:9">
      <c r="B1656" s="26" t="s">
        <v>5523</v>
      </c>
      <c r="C1656" s="27" t="s">
        <v>5524</v>
      </c>
      <c r="D1656" s="27">
        <v>-0.10067156863942066</v>
      </c>
      <c r="E1656" s="27">
        <v>-0.61742961350102443</v>
      </c>
      <c r="F1656" s="27" t="s">
        <v>5523</v>
      </c>
      <c r="G1656" s="27" t="s">
        <v>5525</v>
      </c>
      <c r="H1656" s="27" t="s">
        <v>1281</v>
      </c>
      <c r="I1656" s="26" t="s">
        <v>5523</v>
      </c>
    </row>
    <row r="1657" spans="2:9">
      <c r="B1657" s="26" t="s">
        <v>5526</v>
      </c>
      <c r="C1657" s="27" t="s">
        <v>5527</v>
      </c>
      <c r="D1657" s="27">
        <v>-0.24742951029106278</v>
      </c>
      <c r="E1657" s="27">
        <v>-2.4655781529242784</v>
      </c>
      <c r="F1657" s="27" t="s">
        <v>5526</v>
      </c>
      <c r="G1657" s="27" t="s">
        <v>5528</v>
      </c>
      <c r="H1657" s="27" t="s">
        <v>1142</v>
      </c>
      <c r="I1657" s="26" t="s">
        <v>5526</v>
      </c>
    </row>
    <row r="1658" spans="2:9">
      <c r="B1658" s="26" t="s">
        <v>5529</v>
      </c>
      <c r="C1658" s="27" t="s">
        <v>5530</v>
      </c>
      <c r="D1658" s="27">
        <v>0.11379406873757025</v>
      </c>
      <c r="E1658" s="27">
        <v>1.7757502748103071</v>
      </c>
      <c r="F1658" s="27" t="s">
        <v>5529</v>
      </c>
      <c r="G1658" s="27" t="s">
        <v>5529</v>
      </c>
      <c r="H1658" s="27" t="s">
        <v>1913</v>
      </c>
      <c r="I1658" s="26" t="s">
        <v>5529</v>
      </c>
    </row>
    <row r="1659" spans="2:9">
      <c r="B1659" s="26" t="s">
        <v>5531</v>
      </c>
      <c r="C1659" s="27" t="s">
        <v>5532</v>
      </c>
      <c r="D1659" s="27">
        <v>0.96978698173813649</v>
      </c>
      <c r="E1659" s="27">
        <v>0.90918561928991581</v>
      </c>
      <c r="F1659" s="27" t="s">
        <v>5531</v>
      </c>
      <c r="G1659" s="27" t="s">
        <v>5533</v>
      </c>
      <c r="H1659" s="27" t="s">
        <v>488</v>
      </c>
      <c r="I1659" s="26" t="s">
        <v>5531</v>
      </c>
    </row>
    <row r="1660" spans="2:9">
      <c r="B1660" s="26" t="s">
        <v>5534</v>
      </c>
      <c r="C1660" s="27" t="s">
        <v>5535</v>
      </c>
      <c r="D1660" s="27">
        <v>0.52054968923482337</v>
      </c>
      <c r="E1660" s="27">
        <v>-1.5714072559122487</v>
      </c>
      <c r="F1660" s="27" t="s">
        <v>5534</v>
      </c>
      <c r="G1660" s="27" t="s">
        <v>5383</v>
      </c>
      <c r="H1660" s="27" t="s">
        <v>488</v>
      </c>
      <c r="I1660" s="26" t="s">
        <v>5534</v>
      </c>
    </row>
    <row r="1661" spans="2:9">
      <c r="B1661" s="26" t="s">
        <v>5536</v>
      </c>
      <c r="C1661" s="27" t="s">
        <v>5537</v>
      </c>
      <c r="D1661" s="27">
        <v>-5.8785831437653556E-2</v>
      </c>
      <c r="E1661" s="27">
        <v>2.3648513616319011</v>
      </c>
      <c r="F1661" s="27" t="s">
        <v>5536</v>
      </c>
      <c r="G1661" s="27" t="s">
        <v>5536</v>
      </c>
      <c r="H1661" s="27" t="s">
        <v>1427</v>
      </c>
      <c r="I1661" s="26" t="s">
        <v>5536</v>
      </c>
    </row>
    <row r="1662" spans="2:9">
      <c r="B1662" s="26" t="s">
        <v>5538</v>
      </c>
      <c r="C1662" s="27" t="s">
        <v>5539</v>
      </c>
      <c r="D1662" s="27">
        <v>0.3825325308163986</v>
      </c>
      <c r="E1662" s="27">
        <v>-1.2555828491184919</v>
      </c>
      <c r="F1662" s="27" t="s">
        <v>5538</v>
      </c>
      <c r="G1662" s="27" t="s">
        <v>5538</v>
      </c>
      <c r="H1662" s="27" t="s">
        <v>5540</v>
      </c>
      <c r="I1662" s="26" t="s">
        <v>5538</v>
      </c>
    </row>
    <row r="1663" spans="2:9">
      <c r="B1663" s="26" t="s">
        <v>5541</v>
      </c>
      <c r="C1663" s="27" t="s">
        <v>5539</v>
      </c>
      <c r="D1663" s="27">
        <v>0.3825325308163986</v>
      </c>
      <c r="E1663" s="27">
        <v>-1.2555828491184919</v>
      </c>
      <c r="F1663" s="27" t="s">
        <v>5541</v>
      </c>
      <c r="G1663" s="27" t="s">
        <v>4102</v>
      </c>
      <c r="H1663" s="27" t="s">
        <v>488</v>
      </c>
      <c r="I1663" s="26" t="s">
        <v>5541</v>
      </c>
    </row>
    <row r="1664" spans="2:9">
      <c r="B1664" s="26" t="s">
        <v>5542</v>
      </c>
      <c r="C1664" s="27" t="s">
        <v>5543</v>
      </c>
      <c r="D1664" s="27">
        <v>0.76198285214593098</v>
      </c>
      <c r="E1664" s="27">
        <v>0.12594068821269597</v>
      </c>
      <c r="F1664" s="27" t="s">
        <v>5542</v>
      </c>
      <c r="G1664" s="27" t="s">
        <v>5544</v>
      </c>
      <c r="H1664" s="27" t="s">
        <v>1293</v>
      </c>
      <c r="I1664" s="26" t="s">
        <v>5542</v>
      </c>
    </row>
    <row r="1665" spans="2:9">
      <c r="B1665" s="26" t="s">
        <v>5545</v>
      </c>
      <c r="C1665" s="27" t="s">
        <v>5546</v>
      </c>
      <c r="D1665" s="27">
        <v>0.96058556043482979</v>
      </c>
      <c r="E1665" s="27">
        <v>-2.9525210326570968E-2</v>
      </c>
      <c r="F1665" s="27" t="s">
        <v>5545</v>
      </c>
      <c r="G1665" s="27" t="s">
        <v>5545</v>
      </c>
      <c r="H1665" s="27" t="s">
        <v>1194</v>
      </c>
      <c r="I1665" s="26" t="s">
        <v>5545</v>
      </c>
    </row>
    <row r="1666" spans="2:9">
      <c r="B1666" s="26" t="s">
        <v>5545</v>
      </c>
      <c r="C1666" s="27" t="s">
        <v>5547</v>
      </c>
      <c r="D1666" s="27">
        <v>-0.48468839417501908</v>
      </c>
      <c r="E1666" s="27">
        <v>0.52319560629866746</v>
      </c>
      <c r="F1666" s="27" t="s">
        <v>5545</v>
      </c>
      <c r="G1666" s="27" t="s">
        <v>5545</v>
      </c>
      <c r="H1666" s="27" t="s">
        <v>1320</v>
      </c>
      <c r="I1666" s="26" t="s">
        <v>5545</v>
      </c>
    </row>
    <row r="1667" spans="2:9">
      <c r="B1667" s="26" t="s">
        <v>5548</v>
      </c>
      <c r="C1667" s="27" t="s">
        <v>5549</v>
      </c>
      <c r="D1667" s="27">
        <v>0.74156246527576497</v>
      </c>
      <c r="E1667" s="27">
        <v>1.0406228722555326</v>
      </c>
      <c r="F1667" s="27" t="s">
        <v>5548</v>
      </c>
      <c r="G1667" s="27" t="s">
        <v>5548</v>
      </c>
      <c r="H1667" s="27" t="s">
        <v>1160</v>
      </c>
      <c r="I1667" s="26" t="s">
        <v>5548</v>
      </c>
    </row>
    <row r="1668" spans="2:9">
      <c r="B1668" s="26" t="s">
        <v>5550</v>
      </c>
      <c r="C1668" s="27" t="s">
        <v>5551</v>
      </c>
      <c r="D1668" s="27">
        <v>0.80164426926970522</v>
      </c>
      <c r="E1668" s="27">
        <v>0.10657659171224178</v>
      </c>
      <c r="F1668" s="27" t="s">
        <v>5550</v>
      </c>
      <c r="G1668" s="27" t="s">
        <v>5552</v>
      </c>
      <c r="H1668" s="27" t="s">
        <v>1293</v>
      </c>
      <c r="I1668" s="26" t="s">
        <v>5550</v>
      </c>
    </row>
    <row r="1669" spans="2:9">
      <c r="B1669" s="26" t="s">
        <v>5553</v>
      </c>
      <c r="C1669" s="27" t="s">
        <v>5554</v>
      </c>
      <c r="D1669" s="27">
        <v>0.36535151322840165</v>
      </c>
      <c r="E1669" s="27">
        <v>-0.29722958359887863</v>
      </c>
      <c r="F1669" s="27" t="s">
        <v>5553</v>
      </c>
      <c r="G1669" s="27" t="s">
        <v>5553</v>
      </c>
      <c r="H1669" s="27" t="s">
        <v>1578</v>
      </c>
      <c r="I1669" s="26" t="s">
        <v>5553</v>
      </c>
    </row>
    <row r="1670" spans="2:9">
      <c r="B1670" s="26" t="s">
        <v>5555</v>
      </c>
      <c r="C1670" s="27" t="s">
        <v>5556</v>
      </c>
      <c r="D1670" s="27">
        <v>6.8654465381921395E-2</v>
      </c>
      <c r="E1670" s="27">
        <v>-0.73031848108659381</v>
      </c>
      <c r="F1670" s="27" t="s">
        <v>5555</v>
      </c>
      <c r="G1670" s="27" t="s">
        <v>5555</v>
      </c>
      <c r="H1670" s="27" t="s">
        <v>2947</v>
      </c>
      <c r="I1670" s="26" t="s">
        <v>5555</v>
      </c>
    </row>
    <row r="1671" spans="2:9">
      <c r="B1671" s="26" t="s">
        <v>5557</v>
      </c>
      <c r="C1671" s="27" t="s">
        <v>5558</v>
      </c>
      <c r="D1671" s="27">
        <v>0.21177302192073005</v>
      </c>
      <c r="E1671" s="27">
        <v>0.26239280666906334</v>
      </c>
      <c r="F1671" s="27" t="s">
        <v>5557</v>
      </c>
      <c r="G1671" s="27" t="s">
        <v>5559</v>
      </c>
      <c r="H1671" s="27" t="s">
        <v>1260</v>
      </c>
      <c r="I1671" s="26" t="s">
        <v>5557</v>
      </c>
    </row>
    <row r="1672" spans="2:9">
      <c r="B1672" s="26" t="s">
        <v>5560</v>
      </c>
      <c r="C1672" s="27" t="s">
        <v>5561</v>
      </c>
      <c r="D1672" s="27">
        <v>0.14707307830138883</v>
      </c>
      <c r="E1672" s="27">
        <v>-0.36014869114902986</v>
      </c>
      <c r="F1672" s="27" t="s">
        <v>5560</v>
      </c>
      <c r="G1672" s="27" t="s">
        <v>5562</v>
      </c>
      <c r="H1672" s="27" t="s">
        <v>1331</v>
      </c>
      <c r="I1672" s="26" t="s">
        <v>5560</v>
      </c>
    </row>
    <row r="1673" spans="2:9">
      <c r="B1673" s="26" t="s">
        <v>5563</v>
      </c>
      <c r="C1673" s="27" t="s">
        <v>5564</v>
      </c>
      <c r="D1673" s="27">
        <v>0.69871286908422015</v>
      </c>
      <c r="E1673" s="27">
        <v>-1.2977099296297703</v>
      </c>
      <c r="F1673" s="27" t="s">
        <v>5563</v>
      </c>
      <c r="G1673" s="27" t="s">
        <v>5565</v>
      </c>
      <c r="H1673" s="27" t="s">
        <v>488</v>
      </c>
      <c r="I1673" s="26" t="s">
        <v>5563</v>
      </c>
    </row>
    <row r="1674" spans="2:9">
      <c r="B1674" s="26" t="s">
        <v>5566</v>
      </c>
      <c r="C1674" s="27" t="s">
        <v>5567</v>
      </c>
      <c r="D1674" s="27">
        <v>0.68794576535762053</v>
      </c>
      <c r="E1674" s="27">
        <v>-2.0717203665277024</v>
      </c>
      <c r="F1674" s="27" t="s">
        <v>5566</v>
      </c>
      <c r="G1674" s="27" t="s">
        <v>5568</v>
      </c>
      <c r="H1674" s="27" t="s">
        <v>488</v>
      </c>
      <c r="I1674" s="26" t="s">
        <v>5566</v>
      </c>
    </row>
    <row r="1675" spans="2:9">
      <c r="B1675" s="26" t="s">
        <v>5569</v>
      </c>
      <c r="C1675" s="27" t="s">
        <v>5570</v>
      </c>
      <c r="D1675" s="27">
        <v>0.52057412367978773</v>
      </c>
      <c r="E1675" s="27">
        <v>2.1199117809037511</v>
      </c>
      <c r="F1675" s="27" t="s">
        <v>5569</v>
      </c>
      <c r="G1675" s="27" t="s">
        <v>5571</v>
      </c>
      <c r="H1675" s="27" t="s">
        <v>2223</v>
      </c>
      <c r="I1675" s="26" t="s">
        <v>5569</v>
      </c>
    </row>
    <row r="1676" spans="2:9">
      <c r="B1676" s="26" t="s">
        <v>5572</v>
      </c>
      <c r="C1676" s="27" t="s">
        <v>5573</v>
      </c>
      <c r="D1676" s="27">
        <v>0.12840404564206986</v>
      </c>
      <c r="E1676" s="27">
        <v>0.23665268894317296</v>
      </c>
      <c r="F1676" s="27" t="s">
        <v>5572</v>
      </c>
      <c r="G1676" s="27" t="s">
        <v>5574</v>
      </c>
      <c r="H1676" s="27" t="s">
        <v>1795</v>
      </c>
      <c r="I1676" s="26" t="s">
        <v>5572</v>
      </c>
    </row>
    <row r="1677" spans="2:9">
      <c r="B1677" s="26" t="s">
        <v>5575</v>
      </c>
      <c r="C1677" s="27" t="s">
        <v>5576</v>
      </c>
      <c r="D1677" s="27">
        <v>0.37438185972151106</v>
      </c>
      <c r="E1677" s="27">
        <v>-2.7535711480282288</v>
      </c>
      <c r="F1677" s="27" t="s">
        <v>5575</v>
      </c>
      <c r="G1677" s="27" t="s">
        <v>5577</v>
      </c>
      <c r="H1677" s="27" t="s">
        <v>3646</v>
      </c>
      <c r="I1677" s="26" t="s">
        <v>5575</v>
      </c>
    </row>
    <row r="1678" spans="2:9">
      <c r="B1678" s="26" t="s">
        <v>5578</v>
      </c>
      <c r="C1678" s="27" t="s">
        <v>5579</v>
      </c>
      <c r="D1678" s="27">
        <v>0.60839382470646186</v>
      </c>
      <c r="E1678" s="27">
        <v>2.3876975553592628</v>
      </c>
      <c r="F1678" s="27" t="s">
        <v>5578</v>
      </c>
      <c r="G1678" s="27" t="s">
        <v>5578</v>
      </c>
      <c r="H1678" s="27" t="s">
        <v>1368</v>
      </c>
      <c r="I1678" s="26" t="s">
        <v>5578</v>
      </c>
    </row>
    <row r="1679" spans="2:9">
      <c r="B1679" s="26" t="s">
        <v>5580</v>
      </c>
      <c r="C1679" s="27" t="s">
        <v>5581</v>
      </c>
      <c r="D1679" s="27">
        <v>0.57450829562910766</v>
      </c>
      <c r="E1679" s="27">
        <v>2.2674270700051364</v>
      </c>
      <c r="F1679" s="27" t="s">
        <v>5580</v>
      </c>
      <c r="G1679" s="27" t="s">
        <v>5580</v>
      </c>
      <c r="H1679" s="27" t="s">
        <v>1368</v>
      </c>
      <c r="I1679" s="26" t="s">
        <v>5580</v>
      </c>
    </row>
    <row r="1680" spans="2:9">
      <c r="B1680" s="26" t="s">
        <v>5582</v>
      </c>
      <c r="C1680" s="27" t="s">
        <v>5583</v>
      </c>
      <c r="D1680" s="27">
        <v>0.64468272347300004</v>
      </c>
      <c r="E1680" s="27">
        <v>-1.3314994517630379</v>
      </c>
      <c r="F1680" s="27" t="s">
        <v>5582</v>
      </c>
      <c r="G1680" s="27" t="s">
        <v>5584</v>
      </c>
      <c r="H1680" s="27" t="s">
        <v>488</v>
      </c>
      <c r="I1680" s="26" t="s">
        <v>5582</v>
      </c>
    </row>
    <row r="1681" spans="2:9">
      <c r="B1681" s="26" t="s">
        <v>5585</v>
      </c>
      <c r="C1681" s="27" t="s">
        <v>5586</v>
      </c>
      <c r="D1681" s="27">
        <v>-0.29748652286562238</v>
      </c>
      <c r="E1681" s="27">
        <v>-0.27378883013298827</v>
      </c>
      <c r="F1681" s="27" t="s">
        <v>5585</v>
      </c>
      <c r="G1681" s="27" t="s">
        <v>5587</v>
      </c>
      <c r="H1681" s="27" t="s">
        <v>2121</v>
      </c>
      <c r="I1681" s="26" t="s">
        <v>5585</v>
      </c>
    </row>
    <row r="1682" spans="2:9">
      <c r="B1682" s="26" t="s">
        <v>5588</v>
      </c>
      <c r="C1682" s="27" t="s">
        <v>5589</v>
      </c>
      <c r="D1682" s="27">
        <v>0.21341013428762068</v>
      </c>
      <c r="E1682" s="27">
        <v>1.9057599342910663</v>
      </c>
      <c r="F1682" s="27" t="s">
        <v>5588</v>
      </c>
      <c r="G1682" s="27" t="s">
        <v>5590</v>
      </c>
      <c r="H1682" s="27" t="s">
        <v>2696</v>
      </c>
      <c r="I1682" s="26" t="s">
        <v>5588</v>
      </c>
    </row>
    <row r="1683" spans="2:9">
      <c r="B1683" s="26" t="s">
        <v>5591</v>
      </c>
      <c r="C1683" s="27" t="s">
        <v>5592</v>
      </c>
      <c r="D1683" s="27">
        <v>0.66821674520128826</v>
      </c>
      <c r="E1683" s="27">
        <v>-1.3336374375106976</v>
      </c>
      <c r="F1683" s="27" t="s">
        <v>5591</v>
      </c>
      <c r="G1683" s="27" t="s">
        <v>5593</v>
      </c>
      <c r="H1683" s="27" t="s">
        <v>488</v>
      </c>
      <c r="I1683" s="26" t="s">
        <v>5591</v>
      </c>
    </row>
    <row r="1684" spans="2:9">
      <c r="B1684" s="26" t="s">
        <v>5594</v>
      </c>
      <c r="C1684" s="27" t="s">
        <v>5595</v>
      </c>
      <c r="D1684" s="27">
        <v>0.89976961378162612</v>
      </c>
      <c r="E1684" s="27">
        <v>-7.2983908867763573E-3</v>
      </c>
      <c r="F1684" s="27" t="s">
        <v>5594</v>
      </c>
      <c r="G1684" s="27" t="s">
        <v>5596</v>
      </c>
      <c r="H1684" s="27" t="s">
        <v>1194</v>
      </c>
      <c r="I1684" s="26" t="s">
        <v>5594</v>
      </c>
    </row>
    <row r="1685" spans="2:9">
      <c r="B1685" s="26" t="s">
        <v>5597</v>
      </c>
      <c r="C1685" s="27" t="s">
        <v>5598</v>
      </c>
      <c r="D1685" s="27">
        <v>-0.15351217859652722</v>
      </c>
      <c r="E1685" s="27">
        <v>-2.4474578249562131</v>
      </c>
      <c r="F1685" s="27" t="s">
        <v>5597</v>
      </c>
      <c r="G1685" s="27" t="s">
        <v>5597</v>
      </c>
      <c r="H1685" s="27" t="s">
        <v>1142</v>
      </c>
      <c r="I1685" s="26" t="s">
        <v>5597</v>
      </c>
    </row>
    <row r="1686" spans="2:9">
      <c r="B1686" s="26" t="s">
        <v>5599</v>
      </c>
      <c r="C1686" s="27" t="s">
        <v>5600</v>
      </c>
      <c r="D1686" s="27">
        <v>0.61348323207604716</v>
      </c>
      <c r="E1686" s="27">
        <v>0.58079708981713074</v>
      </c>
      <c r="F1686" s="27" t="s">
        <v>5599</v>
      </c>
      <c r="G1686" s="27" t="s">
        <v>5601</v>
      </c>
      <c r="H1686" s="27" t="s">
        <v>1381</v>
      </c>
      <c r="I1686" s="26" t="s">
        <v>5599</v>
      </c>
    </row>
    <row r="1687" spans="2:9">
      <c r="B1687" s="26" t="s">
        <v>5602</v>
      </c>
      <c r="C1687" s="27" t="s">
        <v>5603</v>
      </c>
      <c r="D1687" s="27">
        <v>0.62282769172996966</v>
      </c>
      <c r="E1687" s="27">
        <v>-2.0541129259465816</v>
      </c>
      <c r="F1687" s="27" t="s">
        <v>5602</v>
      </c>
      <c r="G1687" s="27" t="s">
        <v>2223</v>
      </c>
      <c r="H1687" s="27" t="s">
        <v>488</v>
      </c>
      <c r="I1687" s="26" t="s">
        <v>5602</v>
      </c>
    </row>
    <row r="1688" spans="2:9">
      <c r="B1688" s="26" t="s">
        <v>5604</v>
      </c>
      <c r="C1688" s="27" t="s">
        <v>5605</v>
      </c>
      <c r="D1688" s="27">
        <v>0.23529655738183405</v>
      </c>
      <c r="E1688" s="27">
        <v>3.8111183424338106E-2</v>
      </c>
      <c r="F1688" s="27" t="s">
        <v>5604</v>
      </c>
      <c r="G1688" s="27" t="s">
        <v>5606</v>
      </c>
      <c r="H1688" s="27" t="s">
        <v>1360</v>
      </c>
      <c r="I1688" s="26" t="s">
        <v>5604</v>
      </c>
    </row>
    <row r="1689" spans="2:9">
      <c r="B1689" s="26" t="s">
        <v>5607</v>
      </c>
      <c r="C1689" s="27" t="s">
        <v>5608</v>
      </c>
      <c r="D1689" s="27">
        <v>0.52771484375091882</v>
      </c>
      <c r="E1689" s="27">
        <v>-1.4255946293025905</v>
      </c>
      <c r="F1689" s="27" t="s">
        <v>5607</v>
      </c>
      <c r="G1689" s="27" t="s">
        <v>4102</v>
      </c>
      <c r="H1689" s="27" t="s">
        <v>488</v>
      </c>
      <c r="I1689" s="26" t="s">
        <v>5607</v>
      </c>
    </row>
    <row r="1690" spans="2:9">
      <c r="B1690" s="26" t="s">
        <v>5609</v>
      </c>
      <c r="C1690" s="27" t="s">
        <v>5610</v>
      </c>
      <c r="D1690" s="27">
        <v>0.80832266169671907</v>
      </c>
      <c r="E1690" s="27">
        <v>-6.8858300446011621E-3</v>
      </c>
      <c r="F1690" s="27" t="s">
        <v>5609</v>
      </c>
      <c r="G1690" s="27" t="s">
        <v>5611</v>
      </c>
      <c r="H1690" s="27" t="s">
        <v>1293</v>
      </c>
      <c r="I1690" s="26" t="s">
        <v>5609</v>
      </c>
    </row>
    <row r="1691" spans="2:9">
      <c r="B1691" s="26" t="s">
        <v>5612</v>
      </c>
      <c r="C1691" s="27" t="s">
        <v>5613</v>
      </c>
      <c r="D1691" s="27">
        <v>0.26596393731988033</v>
      </c>
      <c r="E1691" s="27">
        <v>-0.16713951656251252</v>
      </c>
      <c r="F1691" s="27" t="s">
        <v>5612</v>
      </c>
      <c r="G1691" s="27" t="s">
        <v>5612</v>
      </c>
      <c r="H1691" s="27" t="s">
        <v>1917</v>
      </c>
      <c r="I1691" s="26" t="s">
        <v>5612</v>
      </c>
    </row>
    <row r="1692" spans="2:9">
      <c r="B1692" s="26" t="s">
        <v>5614</v>
      </c>
      <c r="C1692" s="27" t="s">
        <v>5615</v>
      </c>
      <c r="D1692" s="27">
        <v>1.0637659418654035</v>
      </c>
      <c r="E1692" s="27">
        <v>1.3348905879585662</v>
      </c>
      <c r="F1692" s="27" t="s">
        <v>5614</v>
      </c>
      <c r="G1692" s="27" t="s">
        <v>5614</v>
      </c>
      <c r="H1692" s="27" t="s">
        <v>1160</v>
      </c>
      <c r="I1692" s="26" t="s">
        <v>5614</v>
      </c>
    </row>
    <row r="1693" spans="2:9">
      <c r="B1693" s="26" t="s">
        <v>5616</v>
      </c>
      <c r="C1693" s="27" t="s">
        <v>5617</v>
      </c>
      <c r="D1693" s="27">
        <v>0.57297764379198612</v>
      </c>
      <c r="E1693" s="27">
        <v>-2.018857201234312</v>
      </c>
      <c r="F1693" s="27" t="s">
        <v>5616</v>
      </c>
      <c r="G1693" s="27" t="s">
        <v>5618</v>
      </c>
      <c r="H1693" s="27" t="s">
        <v>488</v>
      </c>
      <c r="I1693" s="26" t="s">
        <v>5616</v>
      </c>
    </row>
    <row r="1694" spans="2:9">
      <c r="B1694" s="26" t="s">
        <v>5619</v>
      </c>
      <c r="C1694" s="27" t="s">
        <v>5620</v>
      </c>
      <c r="D1694" s="27">
        <v>0.31587317596803327</v>
      </c>
      <c r="E1694" s="27">
        <v>-0.27835383016169513</v>
      </c>
      <c r="F1694" s="27" t="s">
        <v>5619</v>
      </c>
      <c r="G1694" s="27" t="s">
        <v>5621</v>
      </c>
      <c r="H1694" s="27" t="s">
        <v>1578</v>
      </c>
      <c r="I1694" s="26" t="s">
        <v>5619</v>
      </c>
    </row>
    <row r="1695" spans="2:9">
      <c r="B1695" s="26" t="s">
        <v>5622</v>
      </c>
      <c r="C1695" s="27" t="s">
        <v>5623</v>
      </c>
      <c r="D1695" s="27">
        <v>0.55400242128808719</v>
      </c>
      <c r="E1695" s="27">
        <v>2.0745332469835081</v>
      </c>
      <c r="F1695" s="27" t="s">
        <v>5622</v>
      </c>
      <c r="G1695" s="27" t="s">
        <v>5624</v>
      </c>
      <c r="H1695" s="27" t="s">
        <v>2223</v>
      </c>
      <c r="I1695" s="26" t="s">
        <v>5622</v>
      </c>
    </row>
    <row r="1696" spans="2:9">
      <c r="B1696" s="26" t="s">
        <v>5625</v>
      </c>
      <c r="C1696" s="27" t="s">
        <v>5626</v>
      </c>
      <c r="D1696" s="27">
        <v>0.65213703901996811</v>
      </c>
      <c r="E1696" s="27">
        <v>0.73405406746232738</v>
      </c>
      <c r="F1696" s="27" t="s">
        <v>5625</v>
      </c>
      <c r="G1696" s="27" t="s">
        <v>5627</v>
      </c>
      <c r="H1696" s="27" t="s">
        <v>488</v>
      </c>
      <c r="I1696" s="26" t="s">
        <v>5625</v>
      </c>
    </row>
    <row r="1697" spans="2:9">
      <c r="B1697" s="26" t="s">
        <v>5628</v>
      </c>
      <c r="C1697" s="27" t="s">
        <v>5629</v>
      </c>
      <c r="D1697" s="27">
        <v>0.57366180981091863</v>
      </c>
      <c r="E1697" s="27">
        <v>-2.0445310055212791</v>
      </c>
      <c r="F1697" s="27" t="s">
        <v>5628</v>
      </c>
      <c r="G1697" s="27" t="s">
        <v>5630</v>
      </c>
      <c r="H1697" s="27" t="s">
        <v>488</v>
      </c>
      <c r="I1697" s="26" t="s">
        <v>5628</v>
      </c>
    </row>
    <row r="1698" spans="2:9">
      <c r="B1698" s="26" t="s">
        <v>5631</v>
      </c>
      <c r="C1698" s="27" t="s">
        <v>5632</v>
      </c>
      <c r="D1698" s="27">
        <v>-0.22685964640371117</v>
      </c>
      <c r="E1698" s="27">
        <v>0.50029688171895526</v>
      </c>
      <c r="F1698" s="27" t="s">
        <v>5631</v>
      </c>
      <c r="G1698" s="27" t="s">
        <v>5631</v>
      </c>
      <c r="H1698" s="27" t="s">
        <v>4316</v>
      </c>
      <c r="I1698" s="26" t="s">
        <v>5631</v>
      </c>
    </row>
    <row r="1699" spans="2:9">
      <c r="B1699" s="26" t="s">
        <v>5633</v>
      </c>
      <c r="C1699" s="27" t="s">
        <v>5634</v>
      </c>
      <c r="D1699" s="27">
        <v>0.63413048026873409</v>
      </c>
      <c r="E1699" s="27">
        <v>-2.0935574054388999</v>
      </c>
      <c r="F1699" s="27" t="s">
        <v>5633</v>
      </c>
      <c r="G1699" s="27" t="s">
        <v>5635</v>
      </c>
      <c r="H1699" s="27" t="s">
        <v>488</v>
      </c>
      <c r="I1699" s="26" t="s">
        <v>5633</v>
      </c>
    </row>
    <row r="1700" spans="2:9">
      <c r="B1700" s="26" t="s">
        <v>5636</v>
      </c>
      <c r="C1700" s="27" t="s">
        <v>5637</v>
      </c>
      <c r="D1700" s="27">
        <v>0.47898639983483515</v>
      </c>
      <c r="E1700" s="27">
        <v>-1.7378331193167842</v>
      </c>
      <c r="F1700" s="27" t="s">
        <v>5636</v>
      </c>
      <c r="G1700" s="27" t="s">
        <v>5638</v>
      </c>
      <c r="H1700" s="27" t="s">
        <v>1198</v>
      </c>
      <c r="I1700" s="26" t="s">
        <v>5636</v>
      </c>
    </row>
    <row r="1701" spans="2:9">
      <c r="B1701" s="26" t="s">
        <v>5639</v>
      </c>
      <c r="C1701" s="27" t="s">
        <v>5640</v>
      </c>
      <c r="D1701" s="27">
        <v>-0.50687152737057106</v>
      </c>
      <c r="E1701" s="27">
        <v>2.9310884115468507</v>
      </c>
      <c r="F1701" s="27" t="s">
        <v>5639</v>
      </c>
      <c r="G1701" s="27" t="s">
        <v>5641</v>
      </c>
      <c r="H1701" s="27" t="s">
        <v>1174</v>
      </c>
      <c r="I1701" s="26" t="s">
        <v>5639</v>
      </c>
    </row>
    <row r="1702" spans="2:9">
      <c r="B1702" s="26" t="s">
        <v>5642</v>
      </c>
      <c r="C1702" s="27" t="s">
        <v>5643</v>
      </c>
      <c r="D1702" s="27">
        <v>-7.5514465341419784E-2</v>
      </c>
      <c r="E1702" s="27">
        <v>0.26751534709156521</v>
      </c>
      <c r="F1702" s="27" t="s">
        <v>5642</v>
      </c>
      <c r="G1702" s="27" t="s">
        <v>3169</v>
      </c>
      <c r="H1702" s="27" t="s">
        <v>1735</v>
      </c>
      <c r="I1702" s="26" t="s">
        <v>5642</v>
      </c>
    </row>
    <row r="1703" spans="2:9">
      <c r="B1703" s="26" t="s">
        <v>5644</v>
      </c>
      <c r="C1703" s="27" t="s">
        <v>5645</v>
      </c>
      <c r="D1703" s="27">
        <v>-0.4450589592585833</v>
      </c>
      <c r="E1703" s="27">
        <v>0.53954758183966234</v>
      </c>
      <c r="F1703" s="27" t="s">
        <v>5644</v>
      </c>
      <c r="G1703" s="27" t="s">
        <v>5644</v>
      </c>
      <c r="H1703" s="27" t="s">
        <v>1320</v>
      </c>
      <c r="I1703" s="26" t="s">
        <v>5644</v>
      </c>
    </row>
    <row r="1704" spans="2:9">
      <c r="B1704" s="26" t="s">
        <v>5646</v>
      </c>
      <c r="C1704" s="27" t="s">
        <v>5647</v>
      </c>
      <c r="D1704" s="27">
        <v>0.35664757041672096</v>
      </c>
      <c r="E1704" s="27">
        <v>1.2713536896197779</v>
      </c>
      <c r="F1704" s="27" t="s">
        <v>5646</v>
      </c>
      <c r="G1704" s="27" t="s">
        <v>5646</v>
      </c>
      <c r="H1704" s="27" t="s">
        <v>1305</v>
      </c>
      <c r="I1704" s="26" t="s">
        <v>5646</v>
      </c>
    </row>
    <row r="1705" spans="2:9">
      <c r="B1705" s="26" t="s">
        <v>5648</v>
      </c>
      <c r="C1705" s="27" t="s">
        <v>5649</v>
      </c>
      <c r="D1705" s="27">
        <v>0.56813860848183195</v>
      </c>
      <c r="E1705" s="27">
        <v>-1.5455860153772005</v>
      </c>
      <c r="F1705" s="27" t="s">
        <v>5648</v>
      </c>
      <c r="G1705" s="27" t="s">
        <v>5650</v>
      </c>
      <c r="H1705" s="27" t="s">
        <v>488</v>
      </c>
      <c r="I1705" s="26" t="s">
        <v>5648</v>
      </c>
    </row>
    <row r="1706" spans="2:9">
      <c r="B1706" s="26" t="s">
        <v>5651</v>
      </c>
      <c r="C1706" s="27" t="s">
        <v>5652</v>
      </c>
      <c r="D1706" s="27">
        <v>0.59862874535843957</v>
      </c>
      <c r="E1706" s="27">
        <v>-0.11511982361772544</v>
      </c>
      <c r="F1706" s="27" t="s">
        <v>5651</v>
      </c>
      <c r="G1706" s="27" t="s">
        <v>5653</v>
      </c>
      <c r="H1706" s="27" t="s">
        <v>1287</v>
      </c>
      <c r="I1706" s="26" t="s">
        <v>5651</v>
      </c>
    </row>
    <row r="1707" spans="2:9">
      <c r="B1707" s="26" t="s">
        <v>5654</v>
      </c>
      <c r="C1707" s="27" t="s">
        <v>5655</v>
      </c>
      <c r="D1707" s="27">
        <v>0.39458926028243224</v>
      </c>
      <c r="E1707" s="27">
        <v>1.8879575073347288</v>
      </c>
      <c r="F1707" s="27" t="s">
        <v>5654</v>
      </c>
      <c r="G1707" s="27" t="s">
        <v>5656</v>
      </c>
      <c r="H1707" s="27" t="s">
        <v>2223</v>
      </c>
      <c r="I1707" s="26" t="s">
        <v>5654</v>
      </c>
    </row>
    <row r="1708" spans="2:9">
      <c r="B1708" s="26" t="s">
        <v>5657</v>
      </c>
      <c r="C1708" s="27" t="s">
        <v>5658</v>
      </c>
      <c r="D1708" s="27">
        <v>0.17412259865445634</v>
      </c>
      <c r="E1708" s="27">
        <v>-1.4949268620797544</v>
      </c>
      <c r="F1708" s="27" t="s">
        <v>5657</v>
      </c>
      <c r="G1708" s="27" t="s">
        <v>5659</v>
      </c>
      <c r="H1708" s="27" t="s">
        <v>3423</v>
      </c>
      <c r="I1708" s="26" t="s">
        <v>5657</v>
      </c>
    </row>
    <row r="1709" spans="2:9">
      <c r="B1709" s="26" t="s">
        <v>5660</v>
      </c>
      <c r="C1709" s="27" t="s">
        <v>5661</v>
      </c>
      <c r="D1709" s="27">
        <v>0.94091225683019519</v>
      </c>
      <c r="E1709" s="27">
        <v>-0.15391168604955272</v>
      </c>
      <c r="F1709" s="27" t="s">
        <v>5660</v>
      </c>
      <c r="G1709" s="27" t="s">
        <v>5660</v>
      </c>
      <c r="H1709" s="27" t="s">
        <v>2885</v>
      </c>
      <c r="I1709" s="26" t="s">
        <v>5660</v>
      </c>
    </row>
    <row r="1710" spans="2:9">
      <c r="B1710" s="26" t="s">
        <v>5662</v>
      </c>
      <c r="C1710" s="27" t="s">
        <v>5663</v>
      </c>
      <c r="D1710" s="27">
        <v>0.54499827364252917</v>
      </c>
      <c r="E1710" s="27">
        <v>-1.9368965544743519</v>
      </c>
      <c r="F1710" s="27" t="s">
        <v>5662</v>
      </c>
      <c r="G1710" s="27" t="s">
        <v>5664</v>
      </c>
      <c r="H1710" s="27" t="s">
        <v>1198</v>
      </c>
      <c r="I1710" s="26" t="s">
        <v>5662</v>
      </c>
    </row>
    <row r="1711" spans="2:9">
      <c r="B1711" s="26" t="s">
        <v>5665</v>
      </c>
      <c r="C1711" s="27" t="s">
        <v>5666</v>
      </c>
      <c r="D1711" s="27">
        <v>0.17989981264931554</v>
      </c>
      <c r="E1711" s="27">
        <v>-2.1638446622121363</v>
      </c>
      <c r="F1711" s="27" t="s">
        <v>5665</v>
      </c>
      <c r="G1711" s="27" t="s">
        <v>5667</v>
      </c>
      <c r="H1711" s="27" t="s">
        <v>1653</v>
      </c>
      <c r="I1711" s="26" t="s">
        <v>5665</v>
      </c>
    </row>
    <row r="1712" spans="2:9">
      <c r="B1712" s="26" t="s">
        <v>5668</v>
      </c>
      <c r="C1712" s="27" t="s">
        <v>5669</v>
      </c>
      <c r="D1712" s="27">
        <v>-0.232339982519329</v>
      </c>
      <c r="E1712" s="27">
        <v>0.84325234202410115</v>
      </c>
      <c r="F1712" s="27" t="s">
        <v>5668</v>
      </c>
      <c r="G1712" s="27" t="s">
        <v>5670</v>
      </c>
      <c r="H1712" s="27" t="s">
        <v>1421</v>
      </c>
      <c r="I1712" s="26" t="s">
        <v>5668</v>
      </c>
    </row>
    <row r="1713" spans="2:9">
      <c r="B1713" s="26" t="s">
        <v>5671</v>
      </c>
      <c r="C1713" s="27" t="s">
        <v>5672</v>
      </c>
      <c r="D1713" s="27">
        <v>-0.38422726666558338</v>
      </c>
      <c r="E1713" s="27">
        <v>2.9009640648764119</v>
      </c>
      <c r="F1713" s="27" t="s">
        <v>5671</v>
      </c>
      <c r="G1713" s="27" t="s">
        <v>3359</v>
      </c>
      <c r="H1713" s="27" t="s">
        <v>3360</v>
      </c>
      <c r="I1713" s="26" t="s">
        <v>5671</v>
      </c>
    </row>
    <row r="1714" spans="2:9">
      <c r="B1714" s="26" t="s">
        <v>5673</v>
      </c>
      <c r="C1714" s="27" t="s">
        <v>5674</v>
      </c>
      <c r="D1714" s="27">
        <v>-0.22355747645481797</v>
      </c>
      <c r="E1714" s="27">
        <v>0.27507261596163551</v>
      </c>
      <c r="F1714" s="27" t="s">
        <v>5673</v>
      </c>
      <c r="G1714" s="27" t="s">
        <v>5673</v>
      </c>
      <c r="H1714" s="27" t="s">
        <v>2121</v>
      </c>
      <c r="I1714" s="26" t="s">
        <v>5673</v>
      </c>
    </row>
    <row r="1715" spans="2:9">
      <c r="B1715" s="26" t="s">
        <v>5675</v>
      </c>
      <c r="C1715" s="27" t="s">
        <v>5676</v>
      </c>
      <c r="D1715" s="27">
        <v>0.84022765681519074</v>
      </c>
      <c r="E1715" s="27">
        <v>-2.1539806686227569</v>
      </c>
      <c r="F1715" s="27" t="s">
        <v>5675</v>
      </c>
      <c r="G1715" s="27" t="s">
        <v>5677</v>
      </c>
      <c r="H1715" s="27" t="s">
        <v>488</v>
      </c>
      <c r="I1715" s="26" t="s">
        <v>5675</v>
      </c>
    </row>
    <row r="1716" spans="2:9">
      <c r="B1716" s="26" t="s">
        <v>5678</v>
      </c>
      <c r="C1716" s="27" t="s">
        <v>5679</v>
      </c>
      <c r="D1716" s="27">
        <v>0.52975453930374705</v>
      </c>
      <c r="E1716" s="27">
        <v>-1.5239971296676105</v>
      </c>
      <c r="F1716" s="27" t="s">
        <v>5678</v>
      </c>
      <c r="G1716" s="27" t="s">
        <v>5680</v>
      </c>
      <c r="H1716" s="27" t="s">
        <v>488</v>
      </c>
      <c r="I1716" s="26" t="s">
        <v>5678</v>
      </c>
    </row>
    <row r="1717" spans="2:9">
      <c r="B1717" s="26" t="s">
        <v>5681</v>
      </c>
      <c r="C1717" s="27" t="s">
        <v>5682</v>
      </c>
      <c r="D1717" s="27">
        <v>-0.68082847740525887</v>
      </c>
      <c r="E1717" s="27">
        <v>3.0399970527451021</v>
      </c>
      <c r="F1717" s="27" t="s">
        <v>5681</v>
      </c>
      <c r="G1717" s="27" t="s">
        <v>5681</v>
      </c>
      <c r="H1717" s="27" t="s">
        <v>1372</v>
      </c>
      <c r="I1717" s="26" t="s">
        <v>5681</v>
      </c>
    </row>
    <row r="1718" spans="2:9">
      <c r="B1718" s="26" t="s">
        <v>5683</v>
      </c>
      <c r="C1718" s="27" t="s">
        <v>5684</v>
      </c>
      <c r="D1718" s="27">
        <v>0.61709084329931052</v>
      </c>
      <c r="E1718" s="27">
        <v>-1.5685326398684369</v>
      </c>
      <c r="F1718" s="27" t="s">
        <v>5683</v>
      </c>
      <c r="G1718" s="27" t="s">
        <v>5685</v>
      </c>
      <c r="H1718" s="27" t="s">
        <v>488</v>
      </c>
      <c r="I1718" s="26" t="s">
        <v>5683</v>
      </c>
    </row>
    <row r="1719" spans="2:9">
      <c r="B1719" s="26" t="s">
        <v>5686</v>
      </c>
      <c r="C1719" s="27" t="s">
        <v>5687</v>
      </c>
      <c r="D1719" s="27">
        <v>0.48009159585552907</v>
      </c>
      <c r="E1719" s="27">
        <v>-1.7071016932388425</v>
      </c>
      <c r="F1719" s="27" t="s">
        <v>5686</v>
      </c>
      <c r="G1719" s="27" t="s">
        <v>5688</v>
      </c>
      <c r="H1719" s="27" t="s">
        <v>488</v>
      </c>
      <c r="I1719" s="26" t="s">
        <v>5686</v>
      </c>
    </row>
    <row r="1720" spans="2:9">
      <c r="B1720" s="26" t="s">
        <v>5689</v>
      </c>
      <c r="C1720" s="27" t="s">
        <v>5690</v>
      </c>
      <c r="D1720" s="27">
        <v>-0.67978831326327194</v>
      </c>
      <c r="E1720" s="27">
        <v>-1.1895413809326467</v>
      </c>
      <c r="F1720" s="27" t="s">
        <v>5689</v>
      </c>
      <c r="G1720" s="27" t="s">
        <v>5691</v>
      </c>
      <c r="H1720" s="27" t="s">
        <v>1264</v>
      </c>
      <c r="I1720" s="26" t="s">
        <v>5689</v>
      </c>
    </row>
    <row r="1721" spans="2:9">
      <c r="B1721" s="26" t="s">
        <v>5692</v>
      </c>
      <c r="C1721" s="27" t="s">
        <v>5693</v>
      </c>
      <c r="D1721" s="27">
        <v>0.42892862526445308</v>
      </c>
      <c r="E1721" s="27">
        <v>-1.4257403338295342</v>
      </c>
      <c r="F1721" s="27" t="s">
        <v>5692</v>
      </c>
      <c r="G1721" s="27" t="s">
        <v>3100</v>
      </c>
      <c r="H1721" s="27" t="s">
        <v>488</v>
      </c>
      <c r="I1721" s="26" t="s">
        <v>5692</v>
      </c>
    </row>
    <row r="1722" spans="2:9">
      <c r="B1722" s="26" t="s">
        <v>5694</v>
      </c>
      <c r="C1722" s="27" t="s">
        <v>5695</v>
      </c>
      <c r="D1722" s="27">
        <v>0.88035457022385288</v>
      </c>
      <c r="E1722" s="27">
        <v>-8.7186351385181146E-2</v>
      </c>
      <c r="F1722" s="27" t="s">
        <v>5694</v>
      </c>
      <c r="G1722" s="27" t="s">
        <v>5696</v>
      </c>
      <c r="H1722" s="27" t="s">
        <v>1194</v>
      </c>
      <c r="I1722" s="26" t="s">
        <v>5694</v>
      </c>
    </row>
    <row r="1723" spans="2:9">
      <c r="B1723" s="26" t="s">
        <v>5697</v>
      </c>
      <c r="C1723" s="27" t="s">
        <v>5698</v>
      </c>
      <c r="D1723" s="27">
        <v>0.9373629954664191</v>
      </c>
      <c r="E1723" s="27">
        <v>0.12618730525209335</v>
      </c>
      <c r="F1723" s="27" t="s">
        <v>5697</v>
      </c>
      <c r="G1723" s="27" t="s">
        <v>5697</v>
      </c>
      <c r="H1723" s="27" t="s">
        <v>1149</v>
      </c>
      <c r="I1723" s="26" t="s">
        <v>5697</v>
      </c>
    </row>
    <row r="1724" spans="2:9">
      <c r="B1724" s="26" t="s">
        <v>5699</v>
      </c>
      <c r="C1724" s="27" t="s">
        <v>5700</v>
      </c>
      <c r="D1724" s="27">
        <v>1.022523829750271</v>
      </c>
      <c r="E1724" s="27">
        <v>0.28362648964588877</v>
      </c>
      <c r="F1724" s="27" t="s">
        <v>5699</v>
      </c>
      <c r="G1724" s="27" t="s">
        <v>5701</v>
      </c>
      <c r="H1724" s="27" t="s">
        <v>1296</v>
      </c>
      <c r="I1724" s="26" t="s">
        <v>5699</v>
      </c>
    </row>
    <row r="1725" spans="2:9">
      <c r="B1725" s="26" t="s">
        <v>5702</v>
      </c>
      <c r="C1725" s="27" t="s">
        <v>5703</v>
      </c>
      <c r="D1725" s="27">
        <v>0.31843532202636543</v>
      </c>
      <c r="E1725" s="27">
        <v>-1.1456922986508111</v>
      </c>
      <c r="F1725" s="27" t="s">
        <v>5702</v>
      </c>
      <c r="G1725" s="27" t="s">
        <v>5704</v>
      </c>
      <c r="H1725" s="27" t="s">
        <v>2028</v>
      </c>
      <c r="I1725" s="26" t="s">
        <v>5702</v>
      </c>
    </row>
    <row r="1726" spans="2:9">
      <c r="B1726" s="26" t="s">
        <v>5705</v>
      </c>
      <c r="C1726" s="27" t="s">
        <v>5706</v>
      </c>
      <c r="D1726" s="27">
        <v>0.62421180315971125</v>
      </c>
      <c r="E1726" s="27">
        <v>2.4501979514032959</v>
      </c>
      <c r="F1726" s="27" t="s">
        <v>5705</v>
      </c>
      <c r="G1726" s="27" t="s">
        <v>3759</v>
      </c>
      <c r="H1726" s="27" t="s">
        <v>1368</v>
      </c>
      <c r="I1726" s="26" t="s">
        <v>5705</v>
      </c>
    </row>
    <row r="1727" spans="2:9">
      <c r="B1727" s="26" t="s">
        <v>5707</v>
      </c>
      <c r="C1727" s="27" t="s">
        <v>5708</v>
      </c>
      <c r="D1727" s="27">
        <v>0.53623843782397229</v>
      </c>
      <c r="E1727" s="27">
        <v>-1.5188186128113685</v>
      </c>
      <c r="F1727" s="27" t="s">
        <v>5707</v>
      </c>
      <c r="G1727" s="27" t="s">
        <v>5709</v>
      </c>
      <c r="H1727" s="27" t="s">
        <v>488</v>
      </c>
      <c r="I1727" s="26" t="s">
        <v>5707</v>
      </c>
    </row>
    <row r="1728" spans="2:9">
      <c r="B1728" s="26" t="s">
        <v>5710</v>
      </c>
      <c r="C1728" s="27" t="s">
        <v>5711</v>
      </c>
      <c r="D1728" s="27">
        <v>-0.72079134009077217</v>
      </c>
      <c r="E1728" s="27">
        <v>3.0232766621571474</v>
      </c>
      <c r="F1728" s="27" t="s">
        <v>5710</v>
      </c>
      <c r="G1728" s="27" t="s">
        <v>5710</v>
      </c>
      <c r="H1728" s="27" t="s">
        <v>1372</v>
      </c>
      <c r="I1728" s="26" t="s">
        <v>5710</v>
      </c>
    </row>
    <row r="1729" spans="2:9">
      <c r="B1729" s="26" t="s">
        <v>5712</v>
      </c>
      <c r="C1729" s="27" t="s">
        <v>5713</v>
      </c>
      <c r="D1729" s="27">
        <v>0.14904449284132359</v>
      </c>
      <c r="E1729" s="27">
        <v>1.7443641224153996</v>
      </c>
      <c r="F1729" s="27" t="s">
        <v>5712</v>
      </c>
      <c r="G1729" s="27" t="s">
        <v>5714</v>
      </c>
      <c r="H1729" s="27" t="s">
        <v>1913</v>
      </c>
      <c r="I1729" s="26" t="s">
        <v>5712</v>
      </c>
    </row>
    <row r="1730" spans="2:9">
      <c r="B1730" s="26" t="s">
        <v>5715</v>
      </c>
      <c r="C1730" s="27" t="s">
        <v>5716</v>
      </c>
      <c r="D1730" s="27">
        <v>0.65278279338991363</v>
      </c>
      <c r="E1730" s="27">
        <v>0.26044501229961897</v>
      </c>
      <c r="F1730" s="27" t="s">
        <v>5715</v>
      </c>
      <c r="G1730" s="27" t="s">
        <v>5715</v>
      </c>
      <c r="H1730" s="27" t="s">
        <v>1325</v>
      </c>
      <c r="I1730" s="26" t="s">
        <v>5715</v>
      </c>
    </row>
    <row r="1731" spans="2:9">
      <c r="B1731" s="26" t="s">
        <v>5717</v>
      </c>
      <c r="C1731" s="27" t="s">
        <v>5718</v>
      </c>
      <c r="D1731" s="27">
        <v>0.59551158188207509</v>
      </c>
      <c r="E1731" s="27">
        <v>-2.0790536966131858</v>
      </c>
      <c r="F1731" s="27" t="s">
        <v>5717</v>
      </c>
      <c r="G1731" s="27" t="s">
        <v>5719</v>
      </c>
      <c r="H1731" s="27" t="s">
        <v>488</v>
      </c>
      <c r="I1731" s="26" t="s">
        <v>5717</v>
      </c>
    </row>
    <row r="1732" spans="2:9">
      <c r="B1732" s="26" t="s">
        <v>5720</v>
      </c>
      <c r="C1732" s="27" t="s">
        <v>5721</v>
      </c>
      <c r="D1732" s="27">
        <v>0.82297856217204668</v>
      </c>
      <c r="E1732" s="27">
        <v>-2.8112542768046794E-2</v>
      </c>
      <c r="F1732" s="27" t="s">
        <v>5720</v>
      </c>
      <c r="G1732" s="27" t="s">
        <v>5722</v>
      </c>
      <c r="H1732" s="27" t="s">
        <v>1293</v>
      </c>
      <c r="I1732" s="26" t="s">
        <v>5720</v>
      </c>
    </row>
    <row r="1733" spans="2:9">
      <c r="B1733" s="26" t="s">
        <v>5723</v>
      </c>
      <c r="C1733" s="27" t="s">
        <v>5724</v>
      </c>
      <c r="D1733" s="27">
        <v>0.58828261693193318</v>
      </c>
      <c r="E1733" s="27">
        <v>-2.0564729762568073</v>
      </c>
      <c r="F1733" s="27" t="s">
        <v>5723</v>
      </c>
      <c r="G1733" s="27" t="s">
        <v>5725</v>
      </c>
      <c r="H1733" s="27" t="s">
        <v>488</v>
      </c>
      <c r="I1733" s="26" t="s">
        <v>5723</v>
      </c>
    </row>
    <row r="1734" spans="2:9">
      <c r="B1734" s="26" t="s">
        <v>5726</v>
      </c>
      <c r="C1734" s="27" t="s">
        <v>5727</v>
      </c>
      <c r="D1734" s="27">
        <v>0.45143989323041361</v>
      </c>
      <c r="E1734" s="27">
        <v>-1.7494656737995427</v>
      </c>
      <c r="F1734" s="27" t="s">
        <v>5726</v>
      </c>
      <c r="G1734" s="27" t="s">
        <v>5398</v>
      </c>
      <c r="H1734" s="27" t="s">
        <v>1198</v>
      </c>
      <c r="I1734" s="26" t="s">
        <v>5726</v>
      </c>
    </row>
    <row r="1735" spans="2:9">
      <c r="B1735" s="26" t="s">
        <v>5728</v>
      </c>
      <c r="C1735" s="27" t="s">
        <v>5729</v>
      </c>
      <c r="D1735" s="27">
        <v>0.64264247581438638</v>
      </c>
      <c r="E1735" s="27">
        <v>-1.3270349285089018</v>
      </c>
      <c r="F1735" s="27" t="s">
        <v>5728</v>
      </c>
      <c r="G1735" s="27" t="s">
        <v>5730</v>
      </c>
      <c r="H1735" s="27" t="s">
        <v>488</v>
      </c>
      <c r="I1735" s="26" t="s">
        <v>5728</v>
      </c>
    </row>
    <row r="1736" spans="2:9">
      <c r="B1736" s="26" t="s">
        <v>5731</v>
      </c>
      <c r="C1736" s="27" t="s">
        <v>5732</v>
      </c>
      <c r="D1736" s="27">
        <v>-0.44215821091005686</v>
      </c>
      <c r="E1736" s="27">
        <v>0.47426531430115715</v>
      </c>
      <c r="F1736" s="27" t="s">
        <v>5731</v>
      </c>
      <c r="G1736" s="27" t="s">
        <v>5731</v>
      </c>
      <c r="H1736" s="27" t="s">
        <v>1320</v>
      </c>
      <c r="I1736" s="26" t="s">
        <v>5731</v>
      </c>
    </row>
    <row r="1737" spans="2:9">
      <c r="B1737" s="26" t="s">
        <v>5733</v>
      </c>
      <c r="C1737" s="27" t="s">
        <v>5734</v>
      </c>
      <c r="D1737" s="27">
        <v>0.86391527300368154</v>
      </c>
      <c r="E1737" s="27">
        <v>0.19334854493900866</v>
      </c>
      <c r="F1737" s="27" t="s">
        <v>5733</v>
      </c>
      <c r="G1737" s="27" t="s">
        <v>5735</v>
      </c>
      <c r="H1737" s="27" t="s">
        <v>1149</v>
      </c>
      <c r="I1737" s="26" t="s">
        <v>5733</v>
      </c>
    </row>
    <row r="1738" spans="2:9">
      <c r="B1738" s="26" t="s">
        <v>5736</v>
      </c>
      <c r="C1738" s="27" t="s">
        <v>5737</v>
      </c>
      <c r="D1738" s="27">
        <v>0.65303413037253577</v>
      </c>
      <c r="E1738" s="27">
        <v>-2.1301569616172973</v>
      </c>
      <c r="F1738" s="27" t="s">
        <v>5736</v>
      </c>
      <c r="G1738" s="27" t="s">
        <v>5738</v>
      </c>
      <c r="H1738" s="27" t="s">
        <v>488</v>
      </c>
      <c r="I1738" s="26" t="s">
        <v>5736</v>
      </c>
    </row>
    <row r="1739" spans="2:9">
      <c r="B1739" s="26" t="s">
        <v>5739</v>
      </c>
      <c r="C1739" s="27" t="s">
        <v>5740</v>
      </c>
      <c r="D1739" s="27">
        <v>0.8438980919870902</v>
      </c>
      <c r="E1739" s="27">
        <v>-2.1407510159103791</v>
      </c>
      <c r="F1739" s="27" t="s">
        <v>5739</v>
      </c>
      <c r="G1739" s="27" t="s">
        <v>5741</v>
      </c>
      <c r="H1739" s="27" t="s">
        <v>488</v>
      </c>
      <c r="I1739" s="26" t="s">
        <v>5739</v>
      </c>
    </row>
    <row r="1740" spans="2:9">
      <c r="B1740" s="26" t="s">
        <v>5742</v>
      </c>
      <c r="C1740" s="27" t="s">
        <v>5743</v>
      </c>
      <c r="D1740" s="27">
        <v>5.14898309277141E-2</v>
      </c>
      <c r="E1740" s="27">
        <v>-1.3141282069966969</v>
      </c>
      <c r="F1740" s="27" t="s">
        <v>5742</v>
      </c>
      <c r="G1740" s="27" t="s">
        <v>5744</v>
      </c>
      <c r="H1740" s="27" t="s">
        <v>1257</v>
      </c>
      <c r="I1740" s="26" t="s">
        <v>5742</v>
      </c>
    </row>
    <row r="1741" spans="2:9">
      <c r="B1741" s="26" t="s">
        <v>5745</v>
      </c>
      <c r="C1741" s="27" t="s">
        <v>5746</v>
      </c>
      <c r="D1741" s="27">
        <v>0.82035015533397371</v>
      </c>
      <c r="E1741" s="27">
        <v>5.4337857235705632E-2</v>
      </c>
      <c r="F1741" s="27" t="s">
        <v>5745</v>
      </c>
      <c r="G1741" s="27" t="s">
        <v>5747</v>
      </c>
      <c r="H1741" s="27" t="s">
        <v>1293</v>
      </c>
      <c r="I1741" s="26" t="s">
        <v>5745</v>
      </c>
    </row>
    <row r="1742" spans="2:9">
      <c r="B1742" s="26" t="s">
        <v>5748</v>
      </c>
      <c r="C1742" s="27" t="s">
        <v>5749</v>
      </c>
      <c r="D1742" s="27">
        <v>-0.46914448828872063</v>
      </c>
      <c r="E1742" s="27">
        <v>-0.84912714222990793</v>
      </c>
      <c r="F1742" s="27" t="s">
        <v>5748</v>
      </c>
      <c r="G1742" s="27" t="s">
        <v>5750</v>
      </c>
      <c r="H1742" s="27" t="s">
        <v>1281</v>
      </c>
      <c r="I1742" s="26" t="s">
        <v>5748</v>
      </c>
    </row>
    <row r="1743" spans="2:9">
      <c r="B1743" s="26" t="s">
        <v>5751</v>
      </c>
      <c r="C1743" s="27" t="s">
        <v>5752</v>
      </c>
      <c r="D1743" s="27">
        <v>-0.21464234496869511</v>
      </c>
      <c r="E1743" s="27">
        <v>0.76386777098572534</v>
      </c>
      <c r="F1743" s="27" t="s">
        <v>5751</v>
      </c>
      <c r="G1743" s="27" t="s">
        <v>5753</v>
      </c>
      <c r="H1743" s="27" t="s">
        <v>1348</v>
      </c>
      <c r="I1743" s="26" t="s">
        <v>5751</v>
      </c>
    </row>
    <row r="1744" spans="2:9">
      <c r="B1744" s="26" t="s">
        <v>5754</v>
      </c>
      <c r="C1744" s="27" t="s">
        <v>5755</v>
      </c>
      <c r="D1744" s="27">
        <v>0.91936615176822967</v>
      </c>
      <c r="E1744" s="27">
        <v>2.238873547286651E-2</v>
      </c>
      <c r="F1744" s="27" t="s">
        <v>5754</v>
      </c>
      <c r="G1744" s="27" t="s">
        <v>5754</v>
      </c>
      <c r="H1744" s="27" t="s">
        <v>1194</v>
      </c>
      <c r="I1744" s="26" t="s">
        <v>5754</v>
      </c>
    </row>
    <row r="1745" spans="2:9">
      <c r="B1745" s="26" t="s">
        <v>5756</v>
      </c>
      <c r="C1745" s="27" t="s">
        <v>5757</v>
      </c>
      <c r="D1745" s="27">
        <v>0.59858160743186006</v>
      </c>
      <c r="E1745" s="27">
        <v>-2.0274094110803471</v>
      </c>
      <c r="F1745" s="27" t="s">
        <v>5756</v>
      </c>
      <c r="G1745" s="27" t="s">
        <v>5758</v>
      </c>
      <c r="H1745" s="27" t="s">
        <v>488</v>
      </c>
      <c r="I1745" s="26" t="s">
        <v>5756</v>
      </c>
    </row>
    <row r="1746" spans="2:9">
      <c r="B1746" s="26" t="s">
        <v>5759</v>
      </c>
      <c r="C1746" s="27" t="s">
        <v>5760</v>
      </c>
      <c r="D1746" s="27">
        <v>0.70161884385958728</v>
      </c>
      <c r="E1746" s="27">
        <v>-1.3115835342260487</v>
      </c>
      <c r="F1746" s="27" t="s">
        <v>5759</v>
      </c>
      <c r="G1746" s="27" t="s">
        <v>5761</v>
      </c>
      <c r="H1746" s="27" t="s">
        <v>488</v>
      </c>
      <c r="I1746" s="26" t="s">
        <v>5759</v>
      </c>
    </row>
    <row r="1747" spans="2:9">
      <c r="B1747" s="26" t="s">
        <v>5762</v>
      </c>
      <c r="C1747" s="27" t="s">
        <v>5763</v>
      </c>
      <c r="D1747" s="27">
        <v>-6.3602242533143385E-3</v>
      </c>
      <c r="E1747" s="27">
        <v>0.64539631752424187</v>
      </c>
      <c r="F1747" s="27" t="s">
        <v>5762</v>
      </c>
      <c r="G1747" s="27" t="s">
        <v>5762</v>
      </c>
      <c r="H1747" s="27" t="s">
        <v>2947</v>
      </c>
      <c r="I1747" s="26" t="s">
        <v>5762</v>
      </c>
    </row>
    <row r="1748" spans="2:9">
      <c r="B1748" s="26" t="s">
        <v>5764</v>
      </c>
      <c r="C1748" s="27" t="s">
        <v>5765</v>
      </c>
      <c r="D1748" s="27">
        <v>0.67198145617708982</v>
      </c>
      <c r="E1748" s="27">
        <v>-1.3492319767174823</v>
      </c>
      <c r="F1748" s="27" t="s">
        <v>5764</v>
      </c>
      <c r="G1748" s="27" t="s">
        <v>5766</v>
      </c>
      <c r="H1748" s="27" t="s">
        <v>488</v>
      </c>
      <c r="I1748" s="26" t="s">
        <v>5764</v>
      </c>
    </row>
    <row r="1749" spans="2:9">
      <c r="B1749" s="26" t="s">
        <v>5767</v>
      </c>
      <c r="C1749" s="27" t="s">
        <v>5768</v>
      </c>
      <c r="D1749" s="27">
        <v>0.12848817656538106</v>
      </c>
      <c r="E1749" s="27">
        <v>-4.0644527894843782E-2</v>
      </c>
      <c r="F1749" s="27" t="s">
        <v>5767</v>
      </c>
      <c r="G1749" s="27" t="s">
        <v>5767</v>
      </c>
      <c r="H1749" s="27" t="s">
        <v>1202</v>
      </c>
      <c r="I1749" s="26" t="s">
        <v>5767</v>
      </c>
    </row>
    <row r="1750" spans="2:9">
      <c r="B1750" s="26" t="s">
        <v>5769</v>
      </c>
      <c r="C1750" s="27" t="s">
        <v>5770</v>
      </c>
      <c r="D1750" s="27">
        <v>-1.0890662432186055E-3</v>
      </c>
      <c r="E1750" s="27">
        <v>0.64648754778090201</v>
      </c>
      <c r="F1750" s="27" t="s">
        <v>5769</v>
      </c>
      <c r="G1750" s="27" t="s">
        <v>5769</v>
      </c>
      <c r="H1750" s="27" t="s">
        <v>2947</v>
      </c>
      <c r="I1750" s="26" t="s">
        <v>5769</v>
      </c>
    </row>
    <row r="1751" spans="2:9">
      <c r="B1751" s="26" t="s">
        <v>5771</v>
      </c>
      <c r="C1751" s="27" t="s">
        <v>5772</v>
      </c>
      <c r="D1751" s="27">
        <v>1.0260546487234978</v>
      </c>
      <c r="E1751" s="27">
        <v>0.29517358994782256</v>
      </c>
      <c r="F1751" s="27" t="s">
        <v>5771</v>
      </c>
      <c r="G1751" s="27" t="s">
        <v>1525</v>
      </c>
      <c r="H1751" s="27" t="s">
        <v>1296</v>
      </c>
      <c r="I1751" s="26" t="s">
        <v>5771</v>
      </c>
    </row>
    <row r="1752" spans="2:9">
      <c r="B1752" s="26" t="s">
        <v>5773</v>
      </c>
      <c r="C1752" s="27" t="s">
        <v>5774</v>
      </c>
      <c r="D1752" s="27">
        <v>-0.25925120868997636</v>
      </c>
      <c r="E1752" s="27">
        <v>-1.308325023452888</v>
      </c>
      <c r="F1752" s="27" t="s">
        <v>5773</v>
      </c>
      <c r="G1752" s="27" t="s">
        <v>4102</v>
      </c>
      <c r="H1752" s="27" t="s">
        <v>488</v>
      </c>
      <c r="I1752" s="26" t="s">
        <v>5773</v>
      </c>
    </row>
    <row r="1753" spans="2:9">
      <c r="B1753" s="26" t="s">
        <v>5775</v>
      </c>
      <c r="C1753" s="27" t="s">
        <v>5776</v>
      </c>
      <c r="D1753" s="27">
        <v>0.13623749252859071</v>
      </c>
      <c r="E1753" s="27">
        <v>-0.15187273374437324</v>
      </c>
      <c r="F1753" s="27" t="s">
        <v>5775</v>
      </c>
      <c r="G1753" s="27" t="s">
        <v>5777</v>
      </c>
      <c r="H1753" s="27" t="s">
        <v>3105</v>
      </c>
      <c r="I1753" s="26" t="s">
        <v>5775</v>
      </c>
    </row>
    <row r="1754" spans="2:9">
      <c r="B1754" s="26" t="s">
        <v>5778</v>
      </c>
      <c r="C1754" s="27" t="s">
        <v>5779</v>
      </c>
      <c r="D1754" s="27">
        <v>0.57070869718311379</v>
      </c>
      <c r="E1754" s="27">
        <v>-2.0457876181481054</v>
      </c>
      <c r="F1754" s="27" t="s">
        <v>5778</v>
      </c>
      <c r="G1754" s="27" t="s">
        <v>5780</v>
      </c>
      <c r="H1754" s="27" t="s">
        <v>488</v>
      </c>
      <c r="I1754" s="26" t="s">
        <v>5778</v>
      </c>
    </row>
    <row r="1755" spans="2:9">
      <c r="B1755" s="26" t="s">
        <v>5781</v>
      </c>
      <c r="C1755" s="27" t="s">
        <v>5782</v>
      </c>
      <c r="D1755" s="27">
        <v>0.65836085202685823</v>
      </c>
      <c r="E1755" s="27">
        <v>-2.1331588767980261</v>
      </c>
      <c r="F1755" s="27" t="s">
        <v>5781</v>
      </c>
      <c r="G1755" s="27" t="s">
        <v>5783</v>
      </c>
      <c r="H1755" s="27" t="s">
        <v>488</v>
      </c>
      <c r="I1755" s="26" t="s">
        <v>5781</v>
      </c>
    </row>
    <row r="1756" spans="2:9">
      <c r="B1756" s="26" t="s">
        <v>5784</v>
      </c>
      <c r="C1756" s="27" t="s">
        <v>5785</v>
      </c>
      <c r="D1756" s="27">
        <v>-0.78487458592718984</v>
      </c>
      <c r="E1756" s="27">
        <v>2.985944203680293</v>
      </c>
      <c r="F1756" s="27" t="s">
        <v>5784</v>
      </c>
      <c r="G1756" s="27" t="s">
        <v>5784</v>
      </c>
      <c r="H1756" s="27" t="s">
        <v>1372</v>
      </c>
      <c r="I1756" s="26" t="s">
        <v>5784</v>
      </c>
    </row>
    <row r="1757" spans="2:9">
      <c r="B1757" s="26" t="s">
        <v>5786</v>
      </c>
      <c r="C1757" s="27" t="s">
        <v>5787</v>
      </c>
      <c r="D1757" s="27">
        <v>0.2967042417848515</v>
      </c>
      <c r="E1757" s="27">
        <v>-1.6881976555519385</v>
      </c>
      <c r="F1757" s="27" t="s">
        <v>5786</v>
      </c>
      <c r="G1757" s="27" t="s">
        <v>5788</v>
      </c>
      <c r="H1757" s="27" t="s">
        <v>1198</v>
      </c>
      <c r="I1757" s="26" t="s">
        <v>5786</v>
      </c>
    </row>
    <row r="1758" spans="2:9">
      <c r="B1758" s="26" t="s">
        <v>5789</v>
      </c>
      <c r="C1758" s="27" t="s">
        <v>5790</v>
      </c>
      <c r="D1758" s="27">
        <v>0.83917877081986214</v>
      </c>
      <c r="E1758" s="27">
        <v>0.19692724706883996</v>
      </c>
      <c r="F1758" s="27" t="s">
        <v>5789</v>
      </c>
      <c r="G1758" s="27" t="s">
        <v>5789</v>
      </c>
      <c r="H1758" s="27" t="s">
        <v>1149</v>
      </c>
      <c r="I1758" s="26" t="s">
        <v>5789</v>
      </c>
    </row>
    <row r="1759" spans="2:9">
      <c r="B1759" s="26" t="s">
        <v>5791</v>
      </c>
      <c r="C1759" s="27" t="s">
        <v>5792</v>
      </c>
      <c r="D1759" s="27">
        <v>0.74583677224682032</v>
      </c>
      <c r="E1759" s="27">
        <v>2.4996081117337576</v>
      </c>
      <c r="F1759" s="27" t="s">
        <v>5791</v>
      </c>
      <c r="G1759" s="27" t="s">
        <v>5791</v>
      </c>
      <c r="H1759" s="27" t="s">
        <v>1368</v>
      </c>
      <c r="I1759" s="26" t="s">
        <v>5791</v>
      </c>
    </row>
    <row r="1760" spans="2:9">
      <c r="B1760" s="26" t="s">
        <v>5793</v>
      </c>
      <c r="C1760" s="27" t="s">
        <v>5794</v>
      </c>
      <c r="D1760" s="27">
        <v>0.77744296832600335</v>
      </c>
      <c r="E1760" s="27">
        <v>7.6309110998864879E-2</v>
      </c>
      <c r="F1760" s="27" t="s">
        <v>5793</v>
      </c>
      <c r="G1760" s="27" t="s">
        <v>5795</v>
      </c>
      <c r="H1760" s="27" t="s">
        <v>1293</v>
      </c>
      <c r="I1760" s="26" t="s">
        <v>5793</v>
      </c>
    </row>
    <row r="1761" spans="2:9">
      <c r="B1761" s="26" t="s">
        <v>5796</v>
      </c>
      <c r="C1761" s="27" t="s">
        <v>5797</v>
      </c>
      <c r="D1761" s="27">
        <v>-8.0788848598240797E-3</v>
      </c>
      <c r="E1761" s="27">
        <v>-1.3436731606014296</v>
      </c>
      <c r="F1761" s="27" t="s">
        <v>5796</v>
      </c>
      <c r="G1761" s="27" t="s">
        <v>5798</v>
      </c>
      <c r="H1761" s="27" t="s">
        <v>1564</v>
      </c>
      <c r="I1761" s="26" t="s">
        <v>5796</v>
      </c>
    </row>
    <row r="1762" spans="2:9">
      <c r="B1762" s="26" t="s">
        <v>5799</v>
      </c>
      <c r="C1762" s="27" t="s">
        <v>5800</v>
      </c>
      <c r="D1762" s="27">
        <v>0.32121387921807903</v>
      </c>
      <c r="E1762" s="27">
        <v>-1.343362502860272</v>
      </c>
      <c r="F1762" s="27" t="s">
        <v>5799</v>
      </c>
      <c r="G1762" s="27" t="s">
        <v>5801</v>
      </c>
      <c r="H1762" s="27" t="s">
        <v>4303</v>
      </c>
      <c r="I1762" s="26" t="s">
        <v>5799</v>
      </c>
    </row>
    <row r="1763" spans="2:9">
      <c r="B1763" s="26" t="s">
        <v>5802</v>
      </c>
      <c r="C1763" s="27" t="s">
        <v>5803</v>
      </c>
      <c r="D1763" s="27">
        <v>0.14512517450088927</v>
      </c>
      <c r="E1763" s="27">
        <v>-1.2803438686658406</v>
      </c>
      <c r="F1763" s="27" t="s">
        <v>5802</v>
      </c>
      <c r="G1763" s="27" t="s">
        <v>5804</v>
      </c>
      <c r="H1763" s="27" t="s">
        <v>1257</v>
      </c>
      <c r="I1763" s="26" t="s">
        <v>5802</v>
      </c>
    </row>
    <row r="1764" spans="2:9">
      <c r="B1764" s="26" t="s">
        <v>2517</v>
      </c>
      <c r="C1764" s="27" t="s">
        <v>5805</v>
      </c>
      <c r="D1764" s="27">
        <v>0.66046747902813752</v>
      </c>
      <c r="E1764" s="27">
        <v>-8.4628917790377858E-2</v>
      </c>
      <c r="F1764" s="27" t="s">
        <v>2517</v>
      </c>
      <c r="G1764" s="27" t="s">
        <v>2517</v>
      </c>
      <c r="H1764" s="27" t="s">
        <v>1299</v>
      </c>
      <c r="I1764" s="26" t="s">
        <v>2517</v>
      </c>
    </row>
    <row r="1765" spans="2:9">
      <c r="B1765" s="26" t="s">
        <v>5806</v>
      </c>
      <c r="C1765" s="27" t="s">
        <v>5807</v>
      </c>
      <c r="D1765" s="27">
        <v>0.96825107015846035</v>
      </c>
      <c r="E1765" s="27">
        <v>0.18030822304987629</v>
      </c>
      <c r="F1765" s="27" t="s">
        <v>5806</v>
      </c>
      <c r="G1765" s="27" t="s">
        <v>5806</v>
      </c>
      <c r="H1765" s="27" t="s">
        <v>1152</v>
      </c>
      <c r="I1765" s="26" t="s">
        <v>5806</v>
      </c>
    </row>
    <row r="1766" spans="2:9">
      <c r="B1766" s="26" t="s">
        <v>5808</v>
      </c>
      <c r="C1766" s="27" t="s">
        <v>5809</v>
      </c>
      <c r="D1766" s="27">
        <v>0.89420374026162108</v>
      </c>
      <c r="E1766" s="27">
        <v>-1.6455400858012365E-2</v>
      </c>
      <c r="F1766" s="27" t="s">
        <v>5808</v>
      </c>
      <c r="G1766" s="27" t="s">
        <v>5808</v>
      </c>
      <c r="H1766" s="27" t="s">
        <v>1194</v>
      </c>
      <c r="I1766" s="26" t="s">
        <v>5808</v>
      </c>
    </row>
    <row r="1767" spans="2:9">
      <c r="B1767" s="26" t="s">
        <v>5810</v>
      </c>
      <c r="C1767" s="27" t="s">
        <v>5811</v>
      </c>
      <c r="D1767" s="27">
        <v>0.81030051722347796</v>
      </c>
      <c r="E1767" s="27">
        <v>0.53540593358071276</v>
      </c>
      <c r="F1767" s="27" t="s">
        <v>5810</v>
      </c>
      <c r="G1767" s="27" t="s">
        <v>5812</v>
      </c>
      <c r="H1767" s="27" t="s">
        <v>1160</v>
      </c>
      <c r="I1767" s="26" t="s">
        <v>5810</v>
      </c>
    </row>
    <row r="1768" spans="2:9">
      <c r="B1768" s="26" t="s">
        <v>5813</v>
      </c>
      <c r="C1768" s="27" t="s">
        <v>5814</v>
      </c>
      <c r="D1768" s="27">
        <v>1.1066835817803609</v>
      </c>
      <c r="E1768" s="27">
        <v>0.33143802095900221</v>
      </c>
      <c r="F1768" s="27" t="s">
        <v>5813</v>
      </c>
      <c r="G1768" s="27" t="s">
        <v>5813</v>
      </c>
      <c r="H1768" s="27" t="s">
        <v>1296</v>
      </c>
      <c r="I1768" s="26" t="s">
        <v>5813</v>
      </c>
    </row>
    <row r="1769" spans="2:9">
      <c r="B1769" s="26" t="s">
        <v>5815</v>
      </c>
      <c r="C1769" s="27" t="s">
        <v>5816</v>
      </c>
      <c r="D1769" s="27">
        <v>0.7176497421108684</v>
      </c>
      <c r="E1769" s="27">
        <v>-1.6739888921875588</v>
      </c>
      <c r="F1769" s="27" t="s">
        <v>5815</v>
      </c>
      <c r="G1769" s="27" t="s">
        <v>5817</v>
      </c>
      <c r="H1769" s="27" t="s">
        <v>488</v>
      </c>
      <c r="I1769" s="26" t="s">
        <v>5815</v>
      </c>
    </row>
    <row r="1770" spans="2:9">
      <c r="B1770" s="26" t="s">
        <v>5818</v>
      </c>
      <c r="C1770" s="27" t="s">
        <v>5819</v>
      </c>
      <c r="D1770" s="27">
        <v>0.36474937250593314</v>
      </c>
      <c r="E1770" s="27">
        <v>-2.7302184210631726</v>
      </c>
      <c r="F1770" s="27" t="s">
        <v>5818</v>
      </c>
      <c r="G1770" s="27" t="s">
        <v>5818</v>
      </c>
      <c r="H1770" s="27" t="s">
        <v>3765</v>
      </c>
      <c r="I1770" s="26" t="s">
        <v>5818</v>
      </c>
    </row>
    <row r="1771" spans="2:9">
      <c r="B1771" s="26" t="s">
        <v>5820</v>
      </c>
      <c r="C1771" s="27" t="s">
        <v>5821</v>
      </c>
      <c r="D1771" s="27">
        <v>0.42702796051917213</v>
      </c>
      <c r="E1771" s="27">
        <v>2.1463709521239616</v>
      </c>
      <c r="F1771" s="27" t="s">
        <v>5820</v>
      </c>
      <c r="G1771" s="27" t="s">
        <v>5822</v>
      </c>
      <c r="H1771" s="27" t="s">
        <v>1368</v>
      </c>
      <c r="I1771" s="26" t="s">
        <v>5820</v>
      </c>
    </row>
    <row r="1772" spans="2:9">
      <c r="B1772" s="26" t="s">
        <v>5823</v>
      </c>
      <c r="C1772" s="27" t="s">
        <v>5824</v>
      </c>
      <c r="D1772" s="27">
        <v>0.77984627147276597</v>
      </c>
      <c r="E1772" s="27">
        <v>-1.3171214445328205</v>
      </c>
      <c r="F1772" s="27" t="s">
        <v>5823</v>
      </c>
      <c r="G1772" s="27" t="s">
        <v>5825</v>
      </c>
      <c r="H1772" s="27" t="s">
        <v>488</v>
      </c>
      <c r="I1772" s="26" t="s">
        <v>5823</v>
      </c>
    </row>
    <row r="1773" spans="2:9">
      <c r="B1773" s="26" t="s">
        <v>5826</v>
      </c>
      <c r="C1773" s="27" t="s">
        <v>5827</v>
      </c>
      <c r="D1773" s="27">
        <v>0.55706022956220291</v>
      </c>
      <c r="E1773" s="27">
        <v>9.4470829335848175E-2</v>
      </c>
      <c r="F1773" s="27" t="s">
        <v>5826</v>
      </c>
      <c r="G1773" s="27" t="s">
        <v>5826</v>
      </c>
      <c r="H1773" s="27" t="s">
        <v>1145</v>
      </c>
      <c r="I1773" s="26" t="s">
        <v>5826</v>
      </c>
    </row>
    <row r="1774" spans="2:9">
      <c r="B1774" s="26" t="s">
        <v>5828</v>
      </c>
      <c r="C1774" s="27" t="s">
        <v>5829</v>
      </c>
      <c r="D1774" s="27">
        <v>0.71872658597131223</v>
      </c>
      <c r="E1774" s="27">
        <v>0.36202142943644366</v>
      </c>
      <c r="F1774" s="27" t="s">
        <v>5828</v>
      </c>
      <c r="G1774" s="27" t="s">
        <v>5828</v>
      </c>
      <c r="H1774" s="27" t="s">
        <v>5830</v>
      </c>
      <c r="I1774" s="26" t="s">
        <v>5828</v>
      </c>
    </row>
    <row r="1775" spans="2:9">
      <c r="B1775" s="26" t="s">
        <v>5831</v>
      </c>
      <c r="C1775" s="27" t="s">
        <v>5832</v>
      </c>
      <c r="D1775" s="27">
        <v>0.60706044652835955</v>
      </c>
      <c r="E1775" s="27">
        <v>2.4322908562259657</v>
      </c>
      <c r="F1775" s="27" t="s">
        <v>5831</v>
      </c>
      <c r="G1775" s="27" t="s">
        <v>5831</v>
      </c>
      <c r="H1775" s="27" t="s">
        <v>1368</v>
      </c>
      <c r="I1775" s="26" t="s">
        <v>5831</v>
      </c>
    </row>
    <row r="1776" spans="2:9">
      <c r="B1776" s="26" t="s">
        <v>5833</v>
      </c>
      <c r="C1776" s="27" t="s">
        <v>5834</v>
      </c>
      <c r="D1776" s="27">
        <v>0.58432577267157637</v>
      </c>
      <c r="E1776" s="27">
        <v>2.2992443881827147</v>
      </c>
      <c r="F1776" s="27" t="s">
        <v>5833</v>
      </c>
      <c r="G1776" s="27" t="s">
        <v>5833</v>
      </c>
      <c r="H1776" s="27" t="s">
        <v>1368</v>
      </c>
      <c r="I1776" s="26" t="s">
        <v>5833</v>
      </c>
    </row>
    <row r="1777" spans="2:9">
      <c r="B1777" s="26" t="s">
        <v>5835</v>
      </c>
      <c r="C1777" s="27" t="s">
        <v>5836</v>
      </c>
      <c r="D1777" s="27">
        <v>0.45720297382847275</v>
      </c>
      <c r="E1777" s="27">
        <v>2.2278430419794368</v>
      </c>
      <c r="F1777" s="27" t="s">
        <v>5835</v>
      </c>
      <c r="G1777" s="27" t="s">
        <v>5835</v>
      </c>
      <c r="H1777" s="27" t="s">
        <v>1368</v>
      </c>
      <c r="I1777" s="26" t="s">
        <v>5835</v>
      </c>
    </row>
    <row r="1778" spans="2:9">
      <c r="B1778" s="26" t="s">
        <v>5837</v>
      </c>
      <c r="C1778" s="27" t="s">
        <v>5838</v>
      </c>
      <c r="D1778" s="27">
        <v>0.61772614037734375</v>
      </c>
      <c r="E1778" s="27">
        <v>-1.70345357385598</v>
      </c>
      <c r="F1778" s="27" t="s">
        <v>5837</v>
      </c>
      <c r="G1778" s="27" t="s">
        <v>5839</v>
      </c>
      <c r="H1778" s="27" t="s">
        <v>488</v>
      </c>
      <c r="I1778" s="26" t="s">
        <v>5837</v>
      </c>
    </row>
    <row r="1779" spans="2:9">
      <c r="B1779" s="26" t="s">
        <v>5840</v>
      </c>
      <c r="C1779" s="27" t="s">
        <v>5840</v>
      </c>
      <c r="D1779" s="27">
        <v>0.63147930345775938</v>
      </c>
      <c r="E1779" s="27">
        <v>2.3269601719583677</v>
      </c>
      <c r="F1779" s="27" t="s">
        <v>5840</v>
      </c>
      <c r="G1779" s="27" t="s">
        <v>5841</v>
      </c>
      <c r="H1779" s="27" t="s">
        <v>1368</v>
      </c>
      <c r="I1779" s="26" t="s">
        <v>5840</v>
      </c>
    </row>
    <row r="1780" spans="2:9">
      <c r="B1780" s="26" t="s">
        <v>5842</v>
      </c>
      <c r="C1780" s="27" t="s">
        <v>5843</v>
      </c>
      <c r="D1780" s="27">
        <v>0.60662235652917951</v>
      </c>
      <c r="E1780" s="27">
        <v>2.336210395696698</v>
      </c>
      <c r="F1780" s="27" t="s">
        <v>5842</v>
      </c>
      <c r="G1780" s="27" t="s">
        <v>5842</v>
      </c>
      <c r="H1780" s="27" t="s">
        <v>1368</v>
      </c>
      <c r="I1780" s="26" t="s">
        <v>5842</v>
      </c>
    </row>
    <row r="1781" spans="2:9">
      <c r="B1781" s="26" t="s">
        <v>5844</v>
      </c>
      <c r="C1781" s="27" t="s">
        <v>5845</v>
      </c>
      <c r="D1781" s="27">
        <v>-1.1610174567579986E-2</v>
      </c>
      <c r="E1781" s="27">
        <v>0.23864062218361873</v>
      </c>
      <c r="F1781" s="27" t="s">
        <v>5844</v>
      </c>
      <c r="G1781" s="27" t="s">
        <v>5844</v>
      </c>
      <c r="H1781" s="27" t="s">
        <v>1952</v>
      </c>
      <c r="I1781" s="26" t="s">
        <v>5844</v>
      </c>
    </row>
    <row r="1782" spans="2:9">
      <c r="B1782" s="26" t="s">
        <v>5846</v>
      </c>
      <c r="C1782" s="27" t="s">
        <v>5847</v>
      </c>
      <c r="D1782" s="27">
        <v>0.62392904203030375</v>
      </c>
      <c r="E1782" s="27">
        <v>2.4320815317704145</v>
      </c>
      <c r="F1782" s="27" t="s">
        <v>5846</v>
      </c>
      <c r="G1782" s="27" t="s">
        <v>5848</v>
      </c>
      <c r="H1782" s="27" t="s">
        <v>1368</v>
      </c>
      <c r="I1782" s="26" t="s">
        <v>5846</v>
      </c>
    </row>
    <row r="1783" spans="2:9">
      <c r="B1783" s="26" t="s">
        <v>5849</v>
      </c>
      <c r="C1783" s="27" t="s">
        <v>5850</v>
      </c>
      <c r="D1783" s="27">
        <v>1.1117555054973891</v>
      </c>
      <c r="E1783" s="27">
        <v>0.16762142295944302</v>
      </c>
      <c r="F1783" s="27" t="s">
        <v>5849</v>
      </c>
      <c r="G1783" s="27" t="s">
        <v>5849</v>
      </c>
      <c r="H1783" s="27" t="s">
        <v>1270</v>
      </c>
      <c r="I1783" s="26" t="s">
        <v>5849</v>
      </c>
    </row>
    <row r="1784" spans="2:9">
      <c r="B1784" s="26" t="s">
        <v>5851</v>
      </c>
      <c r="C1784" s="27" t="s">
        <v>5852</v>
      </c>
      <c r="D1784" s="27">
        <v>0.7138169922387444</v>
      </c>
      <c r="E1784" s="27">
        <v>0.16611398048659884</v>
      </c>
      <c r="F1784" s="27" t="s">
        <v>5851</v>
      </c>
      <c r="G1784" s="27" t="s">
        <v>5853</v>
      </c>
      <c r="H1784" s="27" t="s">
        <v>1325</v>
      </c>
      <c r="I1784" s="26" t="s">
        <v>5851</v>
      </c>
    </row>
    <row r="1785" spans="2:9">
      <c r="B1785" s="26" t="s">
        <v>5854</v>
      </c>
      <c r="C1785" s="27" t="s">
        <v>5855</v>
      </c>
      <c r="D1785" s="27">
        <v>1.2304474263823801</v>
      </c>
      <c r="E1785" s="27">
        <v>-2.6158897866154791</v>
      </c>
      <c r="F1785" s="27" t="s">
        <v>5854</v>
      </c>
      <c r="G1785" s="27" t="s">
        <v>5856</v>
      </c>
      <c r="H1785" s="27" t="s">
        <v>488</v>
      </c>
      <c r="I1785" s="26" t="s">
        <v>5854</v>
      </c>
    </row>
    <row r="1786" spans="2:9">
      <c r="B1786" s="26" t="s">
        <v>5662</v>
      </c>
      <c r="C1786" s="27" t="s">
        <v>5857</v>
      </c>
      <c r="D1786" s="27">
        <v>0.54834230515480076</v>
      </c>
      <c r="E1786" s="27">
        <v>-1.9346625617939348</v>
      </c>
      <c r="F1786" s="27" t="s">
        <v>5662</v>
      </c>
      <c r="G1786" s="27" t="s">
        <v>5664</v>
      </c>
      <c r="H1786" s="27" t="s">
        <v>488</v>
      </c>
      <c r="I1786" s="26" t="s">
        <v>5662</v>
      </c>
    </row>
    <row r="1787" spans="2:9">
      <c r="B1787" s="26" t="s">
        <v>5858</v>
      </c>
      <c r="C1787" s="27" t="s">
        <v>5859</v>
      </c>
      <c r="D1787" s="27">
        <v>0.72087682756176441</v>
      </c>
      <c r="E1787" s="27">
        <v>-1.6736677149600967</v>
      </c>
      <c r="F1787" s="27" t="s">
        <v>5858</v>
      </c>
      <c r="G1787" s="27" t="s">
        <v>5817</v>
      </c>
      <c r="H1787" s="27" t="s">
        <v>488</v>
      </c>
      <c r="I1787" s="26" t="s">
        <v>5858</v>
      </c>
    </row>
    <row r="1788" spans="2:9">
      <c r="B1788" s="26" t="s">
        <v>5860</v>
      </c>
      <c r="C1788" s="27" t="s">
        <v>5861</v>
      </c>
      <c r="D1788" s="27">
        <v>-2.7484224004377601E-2</v>
      </c>
      <c r="E1788" s="27">
        <v>0.1616644309436398</v>
      </c>
      <c r="F1788" s="27" t="s">
        <v>5860</v>
      </c>
      <c r="G1788" s="27" t="s">
        <v>5862</v>
      </c>
      <c r="H1788" s="27" t="s">
        <v>1952</v>
      </c>
      <c r="I1788" s="26" t="s">
        <v>5860</v>
      </c>
    </row>
    <row r="1789" spans="2:9">
      <c r="B1789" s="26" t="s">
        <v>5863</v>
      </c>
      <c r="C1789" s="27" t="s">
        <v>5864</v>
      </c>
      <c r="D1789" s="27">
        <v>1.1259502872655673</v>
      </c>
      <c r="E1789" s="27">
        <v>-2.8875601087939278</v>
      </c>
      <c r="F1789" s="27" t="s">
        <v>5863</v>
      </c>
      <c r="G1789" s="27" t="s">
        <v>5863</v>
      </c>
      <c r="H1789" s="27" t="s">
        <v>488</v>
      </c>
      <c r="I1789" s="26" t="s">
        <v>5863</v>
      </c>
    </row>
    <row r="1790" spans="2:9">
      <c r="B1790" s="26" t="s">
        <v>5865</v>
      </c>
      <c r="C1790" s="27" t="s">
        <v>5866</v>
      </c>
      <c r="D1790" s="27">
        <v>0.56472571409233041</v>
      </c>
      <c r="E1790" s="27">
        <v>0.63284244159246206</v>
      </c>
      <c r="F1790" s="27" t="s">
        <v>5865</v>
      </c>
      <c r="G1790" s="27" t="s">
        <v>5867</v>
      </c>
      <c r="H1790" s="27" t="s">
        <v>1237</v>
      </c>
      <c r="I1790" s="26" t="s">
        <v>5865</v>
      </c>
    </row>
    <row r="1791" spans="2:9">
      <c r="B1791" s="26" t="s">
        <v>5868</v>
      </c>
      <c r="C1791" s="27" t="s">
        <v>5869</v>
      </c>
      <c r="D1791" s="27">
        <v>0.75542914559764529</v>
      </c>
      <c r="E1791" s="27">
        <v>0.3114697056846138</v>
      </c>
      <c r="F1791" s="27" t="s">
        <v>5868</v>
      </c>
      <c r="G1791" s="27" t="s">
        <v>5868</v>
      </c>
      <c r="H1791" s="27" t="s">
        <v>5870</v>
      </c>
      <c r="I1791" s="26" t="s">
        <v>5868</v>
      </c>
    </row>
    <row r="1792" spans="2:9">
      <c r="B1792" s="26" t="s">
        <v>5871</v>
      </c>
      <c r="C1792" s="27" t="s">
        <v>5872</v>
      </c>
      <c r="D1792" s="27">
        <v>0.82074630054612352</v>
      </c>
      <c r="E1792" s="27">
        <v>0.38227074208124268</v>
      </c>
      <c r="F1792" s="27" t="s">
        <v>5871</v>
      </c>
      <c r="G1792" s="27" t="s">
        <v>5871</v>
      </c>
      <c r="H1792" s="27" t="s">
        <v>1533</v>
      </c>
      <c r="I1792" s="26" t="s">
        <v>5871</v>
      </c>
    </row>
    <row r="1793" spans="2:9">
      <c r="B1793" s="26" t="s">
        <v>5873</v>
      </c>
      <c r="C1793" s="27" t="s">
        <v>5874</v>
      </c>
      <c r="D1793" s="27">
        <v>0.95935511343218616</v>
      </c>
      <c r="E1793" s="27">
        <v>1.2795096204581466</v>
      </c>
      <c r="F1793" s="27" t="s">
        <v>5873</v>
      </c>
      <c r="G1793" s="27" t="s">
        <v>5875</v>
      </c>
      <c r="H1793" s="27" t="s">
        <v>1160</v>
      </c>
      <c r="I1793" s="26" t="s">
        <v>5873</v>
      </c>
    </row>
    <row r="1794" spans="2:9">
      <c r="B1794" s="26" t="s">
        <v>5876</v>
      </c>
      <c r="C1794" s="27" t="s">
        <v>5877</v>
      </c>
      <c r="D1794" s="27">
        <v>0.59438932579816883</v>
      </c>
      <c r="E1794" s="27">
        <v>-2.052524617418984</v>
      </c>
      <c r="F1794" s="27" t="s">
        <v>5876</v>
      </c>
      <c r="G1794" s="27" t="s">
        <v>5878</v>
      </c>
      <c r="H1794" s="27" t="s">
        <v>488</v>
      </c>
      <c r="I1794" s="26" t="s">
        <v>5876</v>
      </c>
    </row>
    <row r="1795" spans="2:9">
      <c r="B1795" s="26" t="s">
        <v>5879</v>
      </c>
      <c r="C1795" s="27" t="s">
        <v>5880</v>
      </c>
      <c r="D1795" s="27">
        <v>-0.49156151360626987</v>
      </c>
      <c r="E1795" s="27">
        <v>2.6791677534984992</v>
      </c>
      <c r="F1795" s="27" t="s">
        <v>5879</v>
      </c>
      <c r="G1795" s="27" t="s">
        <v>5881</v>
      </c>
      <c r="H1795" s="27" t="s">
        <v>1174</v>
      </c>
      <c r="I1795" s="26" t="s">
        <v>5879</v>
      </c>
    </row>
    <row r="1796" spans="2:9">
      <c r="B1796" s="26" t="s">
        <v>5882</v>
      </c>
      <c r="C1796" s="27" t="s">
        <v>5883</v>
      </c>
      <c r="D1796" s="27">
        <v>1.1573908527759842</v>
      </c>
      <c r="E1796" s="27">
        <v>-0.28730058742551107</v>
      </c>
      <c r="F1796" s="27" t="s">
        <v>5882</v>
      </c>
      <c r="G1796" s="27" t="s">
        <v>5882</v>
      </c>
      <c r="H1796" s="27" t="s">
        <v>1276</v>
      </c>
      <c r="I1796" s="26" t="s">
        <v>5882</v>
      </c>
    </row>
    <row r="1797" spans="2:9">
      <c r="B1797" s="26" t="s">
        <v>5884</v>
      </c>
      <c r="C1797" s="27" t="s">
        <v>5885</v>
      </c>
      <c r="D1797" s="27">
        <v>0.45216244215835077</v>
      </c>
      <c r="E1797" s="27">
        <v>-1.4011223390664465</v>
      </c>
      <c r="F1797" s="27" t="s">
        <v>5884</v>
      </c>
      <c r="G1797" s="27" t="s">
        <v>5141</v>
      </c>
      <c r="H1797" s="27" t="s">
        <v>488</v>
      </c>
      <c r="I1797" s="26" t="s">
        <v>5884</v>
      </c>
    </row>
    <row r="1798" spans="2:9">
      <c r="B1798" s="26" t="s">
        <v>5886</v>
      </c>
      <c r="C1798" s="27" t="s">
        <v>5887</v>
      </c>
      <c r="D1798" s="27">
        <v>0.71991516009280498</v>
      </c>
      <c r="E1798" s="27">
        <v>-0.15151883581003298</v>
      </c>
      <c r="F1798" s="27" t="s">
        <v>5886</v>
      </c>
      <c r="G1798" s="27" t="s">
        <v>5886</v>
      </c>
      <c r="H1798" s="27" t="s">
        <v>1801</v>
      </c>
      <c r="I1798" s="26" t="s">
        <v>5886</v>
      </c>
    </row>
    <row r="1799" spans="2:9">
      <c r="B1799" s="26" t="s">
        <v>5888</v>
      </c>
      <c r="C1799" s="27" t="s">
        <v>5889</v>
      </c>
      <c r="D1799" s="27">
        <v>-0.40409258418440847</v>
      </c>
      <c r="E1799" s="27">
        <v>-1.1227563581697317</v>
      </c>
      <c r="F1799" s="27" t="s">
        <v>5888</v>
      </c>
      <c r="G1799" s="27" t="s">
        <v>5888</v>
      </c>
      <c r="H1799" s="27" t="s">
        <v>1264</v>
      </c>
      <c r="I1799" s="26" t="s">
        <v>5888</v>
      </c>
    </row>
    <row r="1800" spans="2:9">
      <c r="B1800" s="26" t="s">
        <v>5890</v>
      </c>
      <c r="C1800" s="27" t="s">
        <v>5891</v>
      </c>
      <c r="D1800" s="27">
        <v>1.0336485859928317</v>
      </c>
      <c r="E1800" s="27">
        <v>0.2624626147791369</v>
      </c>
      <c r="F1800" s="27" t="s">
        <v>5890</v>
      </c>
      <c r="G1800" s="27" t="s">
        <v>5890</v>
      </c>
      <c r="H1800" s="27" t="s">
        <v>1296</v>
      </c>
      <c r="I1800" s="26" t="s">
        <v>5890</v>
      </c>
    </row>
    <row r="1801" spans="2:9">
      <c r="B1801" s="26" t="s">
        <v>5892</v>
      </c>
      <c r="C1801" s="27" t="s">
        <v>5893</v>
      </c>
      <c r="D1801" s="27">
        <v>0.73266477752375814</v>
      </c>
      <c r="E1801" s="27">
        <v>-1.5342281956375952</v>
      </c>
      <c r="F1801" s="27" t="s">
        <v>5892</v>
      </c>
      <c r="G1801" s="27" t="s">
        <v>5045</v>
      </c>
      <c r="H1801" s="27" t="s">
        <v>488</v>
      </c>
      <c r="I1801" s="26" t="s">
        <v>5892</v>
      </c>
    </row>
    <row r="1802" spans="2:9">
      <c r="B1802" s="26" t="s">
        <v>5894</v>
      </c>
      <c r="C1802" s="27" t="s">
        <v>5895</v>
      </c>
      <c r="D1802" s="27">
        <v>0.83754512122740432</v>
      </c>
      <c r="E1802" s="27">
        <v>3.0727569302170465E-2</v>
      </c>
      <c r="F1802" s="27" t="s">
        <v>5894</v>
      </c>
      <c r="G1802" s="27" t="s">
        <v>5896</v>
      </c>
      <c r="H1802" s="27" t="s">
        <v>1293</v>
      </c>
      <c r="I1802" s="26" t="s">
        <v>5894</v>
      </c>
    </row>
    <row r="1803" spans="2:9">
      <c r="B1803" s="26" t="s">
        <v>5897</v>
      </c>
      <c r="C1803" s="27" t="s">
        <v>5898</v>
      </c>
      <c r="D1803" s="27">
        <v>0.64393224471497068</v>
      </c>
      <c r="E1803" s="27">
        <v>-1.329961875729156</v>
      </c>
      <c r="F1803" s="27" t="s">
        <v>5897</v>
      </c>
      <c r="G1803" s="27" t="s">
        <v>5584</v>
      </c>
      <c r="H1803" s="27" t="s">
        <v>488</v>
      </c>
      <c r="I1803" s="26" t="s">
        <v>5897</v>
      </c>
    </row>
    <row r="1804" spans="2:9">
      <c r="B1804" s="26" t="s">
        <v>5899</v>
      </c>
      <c r="C1804" s="27" t="s">
        <v>5900</v>
      </c>
      <c r="D1804" s="27">
        <v>0.10142247872928252</v>
      </c>
      <c r="E1804" s="27">
        <v>-0.96325944074829739</v>
      </c>
      <c r="F1804" s="27" t="s">
        <v>5899</v>
      </c>
      <c r="G1804" s="27" t="s">
        <v>5901</v>
      </c>
      <c r="H1804" s="27" t="s">
        <v>5902</v>
      </c>
      <c r="I1804" s="26" t="s">
        <v>5899</v>
      </c>
    </row>
    <row r="1805" spans="2:9">
      <c r="B1805" s="26" t="s">
        <v>5903</v>
      </c>
      <c r="C1805" s="27" t="s">
        <v>5904</v>
      </c>
      <c r="D1805" s="27">
        <v>0.90480139034537277</v>
      </c>
      <c r="E1805" s="27">
        <v>-0.14819782399651699</v>
      </c>
      <c r="F1805" s="27" t="s">
        <v>5903</v>
      </c>
      <c r="G1805" s="27" t="s">
        <v>5903</v>
      </c>
      <c r="H1805" s="27" t="s">
        <v>2885</v>
      </c>
      <c r="I1805" s="26" t="s">
        <v>5903</v>
      </c>
    </row>
    <row r="1806" spans="2:9">
      <c r="B1806" s="26" t="s">
        <v>5905</v>
      </c>
      <c r="C1806" s="27" t="s">
        <v>5906</v>
      </c>
      <c r="D1806" s="27">
        <v>0.49821295816596922</v>
      </c>
      <c r="E1806" s="27">
        <v>-1.4195269126657339</v>
      </c>
      <c r="F1806" s="27" t="s">
        <v>5905</v>
      </c>
      <c r="G1806" s="27" t="s">
        <v>5005</v>
      </c>
      <c r="H1806" s="27" t="s">
        <v>488</v>
      </c>
      <c r="I1806" s="26" t="s">
        <v>5905</v>
      </c>
    </row>
    <row r="1807" spans="2:9">
      <c r="B1807" s="26" t="s">
        <v>5907</v>
      </c>
      <c r="C1807" s="27" t="s">
        <v>5908</v>
      </c>
      <c r="D1807" s="27">
        <v>0.62175437126339039</v>
      </c>
      <c r="E1807" s="27">
        <v>-1.0841688226114551E-2</v>
      </c>
      <c r="F1807" s="27" t="s">
        <v>5907</v>
      </c>
      <c r="G1807" s="27" t="s">
        <v>5888</v>
      </c>
      <c r="H1807" s="27" t="s">
        <v>1145</v>
      </c>
      <c r="I1807" s="26" t="s">
        <v>5907</v>
      </c>
    </row>
    <row r="1808" spans="2:9">
      <c r="B1808" s="26" t="s">
        <v>5909</v>
      </c>
      <c r="C1808" s="27" t="s">
        <v>5910</v>
      </c>
      <c r="D1808" s="27">
        <v>-0.37117394903012851</v>
      </c>
      <c r="E1808" s="27">
        <v>0.44185977042009722</v>
      </c>
      <c r="F1808" s="27" t="s">
        <v>5909</v>
      </c>
      <c r="G1808" s="27" t="s">
        <v>5909</v>
      </c>
      <c r="H1808" s="27" t="s">
        <v>1681</v>
      </c>
      <c r="I1808" s="26" t="s">
        <v>5909</v>
      </c>
    </row>
    <row r="1809" spans="2:9">
      <c r="B1809" s="26" t="s">
        <v>5911</v>
      </c>
      <c r="C1809" s="27" t="s">
        <v>5912</v>
      </c>
      <c r="D1809" s="27">
        <v>1.0988819845906488</v>
      </c>
      <c r="E1809" s="27">
        <v>-2.4771283697711581</v>
      </c>
      <c r="F1809" s="27" t="s">
        <v>5911</v>
      </c>
      <c r="G1809" s="27" t="s">
        <v>5911</v>
      </c>
      <c r="H1809" s="27" t="s">
        <v>488</v>
      </c>
      <c r="I1809" s="26" t="s">
        <v>5911</v>
      </c>
    </row>
    <row r="1810" spans="2:9">
      <c r="B1810" s="26" t="s">
        <v>5913</v>
      </c>
      <c r="C1810" s="27" t="s">
        <v>5914</v>
      </c>
      <c r="D1810" s="27">
        <v>0.44112673533014068</v>
      </c>
      <c r="E1810" s="27">
        <v>1.1272383251275473</v>
      </c>
      <c r="F1810" s="27" t="s">
        <v>5913</v>
      </c>
      <c r="G1810" s="27" t="s">
        <v>5913</v>
      </c>
      <c r="H1810" s="27" t="s">
        <v>1720</v>
      </c>
      <c r="I1810" s="26" t="s">
        <v>5913</v>
      </c>
    </row>
    <row r="1811" spans="2:9">
      <c r="B1811" s="26" t="s">
        <v>5915</v>
      </c>
      <c r="C1811" s="27" t="s">
        <v>5916</v>
      </c>
      <c r="D1811" s="27">
        <v>0.85038258863165006</v>
      </c>
      <c r="E1811" s="27">
        <v>4.1529139148143698E-2</v>
      </c>
      <c r="F1811" s="27" t="s">
        <v>5915</v>
      </c>
      <c r="G1811" s="27" t="s">
        <v>2289</v>
      </c>
      <c r="H1811" s="27" t="s">
        <v>1293</v>
      </c>
      <c r="I1811" s="26" t="s">
        <v>5915</v>
      </c>
    </row>
    <row r="1812" spans="2:9">
      <c r="B1812" s="26" t="s">
        <v>5917</v>
      </c>
      <c r="C1812" s="27" t="s">
        <v>5918</v>
      </c>
      <c r="D1812" s="27">
        <v>1.1029503625642969</v>
      </c>
      <c r="E1812" s="27">
        <v>0.25307798463759634</v>
      </c>
      <c r="F1812" s="27" t="s">
        <v>5917</v>
      </c>
      <c r="G1812" s="27" t="s">
        <v>5919</v>
      </c>
      <c r="H1812" s="27" t="s">
        <v>1296</v>
      </c>
      <c r="I1812" s="26" t="s">
        <v>5917</v>
      </c>
    </row>
    <row r="1813" spans="2:9">
      <c r="B1813" s="26" t="s">
        <v>5920</v>
      </c>
      <c r="C1813" s="27" t="s">
        <v>5921</v>
      </c>
      <c r="D1813" s="27">
        <v>0.79347379992900191</v>
      </c>
      <c r="E1813" s="27">
        <v>0.32829991837802142</v>
      </c>
      <c r="F1813" s="27" t="s">
        <v>5920</v>
      </c>
      <c r="G1813" s="27" t="s">
        <v>5920</v>
      </c>
      <c r="H1813" s="27" t="s">
        <v>2716</v>
      </c>
      <c r="I1813" s="26" t="s">
        <v>5920</v>
      </c>
    </row>
    <row r="1814" spans="2:9">
      <c r="B1814" s="26" t="s">
        <v>5922</v>
      </c>
      <c r="C1814" s="27" t="s">
        <v>5923</v>
      </c>
      <c r="D1814" s="27">
        <v>1.0009550212397749</v>
      </c>
      <c r="E1814" s="27">
        <v>0.28794440587928649</v>
      </c>
      <c r="F1814" s="27" t="s">
        <v>5922</v>
      </c>
      <c r="G1814" s="27" t="s">
        <v>5922</v>
      </c>
      <c r="H1814" s="27" t="s">
        <v>1296</v>
      </c>
      <c r="I1814" s="26" t="s">
        <v>5922</v>
      </c>
    </row>
    <row r="1815" spans="2:9">
      <c r="B1815" s="26" t="s">
        <v>5924</v>
      </c>
      <c r="C1815" s="27" t="s">
        <v>5925</v>
      </c>
      <c r="D1815" s="27">
        <v>1.0505817631518901</v>
      </c>
      <c r="E1815" s="27">
        <v>0.19373852778238546</v>
      </c>
      <c r="F1815" s="27" t="s">
        <v>5924</v>
      </c>
      <c r="G1815" s="27" t="s">
        <v>3135</v>
      </c>
      <c r="H1815" s="27" t="s">
        <v>1270</v>
      </c>
      <c r="I1815" s="26" t="s">
        <v>5924</v>
      </c>
    </row>
    <row r="1816" spans="2:9">
      <c r="B1816" s="26" t="s">
        <v>5926</v>
      </c>
      <c r="C1816" s="27" t="s">
        <v>5927</v>
      </c>
      <c r="D1816" s="27">
        <v>0.64735307408695886</v>
      </c>
      <c r="E1816" s="27">
        <v>2.2170917313552501</v>
      </c>
      <c r="F1816" s="27" t="s">
        <v>5926</v>
      </c>
      <c r="G1816" s="27" t="s">
        <v>5928</v>
      </c>
      <c r="H1816" s="27" t="s">
        <v>2429</v>
      </c>
      <c r="I1816" s="26" t="s">
        <v>5926</v>
      </c>
    </row>
    <row r="1817" spans="2:9">
      <c r="B1817" s="26" t="s">
        <v>5929</v>
      </c>
      <c r="C1817" s="27" t="s">
        <v>5930</v>
      </c>
      <c r="D1817" s="27">
        <v>0.95083619373724093</v>
      </c>
      <c r="E1817" s="27">
        <v>0.29858220311652933</v>
      </c>
      <c r="F1817" s="27" t="s">
        <v>5929</v>
      </c>
      <c r="G1817" s="27" t="s">
        <v>5931</v>
      </c>
      <c r="H1817" s="27" t="s">
        <v>3350</v>
      </c>
      <c r="I1817" s="26" t="s">
        <v>5929</v>
      </c>
    </row>
    <row r="1818" spans="2:9">
      <c r="B1818" s="26" t="s">
        <v>5932</v>
      </c>
      <c r="C1818" s="27" t="s">
        <v>5933</v>
      </c>
      <c r="D1818" s="27">
        <v>0.86736406990060988</v>
      </c>
      <c r="E1818" s="27">
        <v>0.31609831294868568</v>
      </c>
      <c r="F1818" s="27" t="s">
        <v>5932</v>
      </c>
      <c r="G1818" s="27" t="s">
        <v>5934</v>
      </c>
      <c r="H1818" s="27" t="s">
        <v>2051</v>
      </c>
      <c r="I1818" s="26" t="s">
        <v>5932</v>
      </c>
    </row>
    <row r="1819" spans="2:9">
      <c r="B1819" s="26" t="s">
        <v>5935</v>
      </c>
      <c r="C1819" s="27" t="s">
        <v>5936</v>
      </c>
      <c r="D1819" s="27">
        <v>0.70876077618300726</v>
      </c>
      <c r="E1819" s="27">
        <v>1.270482702785882</v>
      </c>
      <c r="F1819" s="27" t="s">
        <v>5935</v>
      </c>
      <c r="G1819" s="27" t="s">
        <v>5935</v>
      </c>
      <c r="H1819" s="27" t="s">
        <v>1160</v>
      </c>
      <c r="I1819" s="26" t="s">
        <v>5935</v>
      </c>
    </row>
    <row r="1820" spans="2:9">
      <c r="B1820" s="26" t="s">
        <v>5937</v>
      </c>
      <c r="C1820" s="27" t="s">
        <v>5938</v>
      </c>
      <c r="D1820" s="27">
        <v>0.89358934899756526</v>
      </c>
      <c r="E1820" s="27">
        <v>4.995516376990139E-2</v>
      </c>
      <c r="F1820" s="27" t="s">
        <v>5937</v>
      </c>
      <c r="G1820" s="27" t="s">
        <v>5939</v>
      </c>
      <c r="H1820" s="27" t="s">
        <v>1464</v>
      </c>
      <c r="I1820" s="26" t="s">
        <v>5937</v>
      </c>
    </row>
    <row r="1821" spans="2:9">
      <c r="B1821" s="26" t="s">
        <v>5940</v>
      </c>
      <c r="C1821" s="27" t="s">
        <v>5941</v>
      </c>
      <c r="D1821" s="27">
        <v>0.7779126399672428</v>
      </c>
      <c r="E1821" s="27">
        <v>0.45526913538275082</v>
      </c>
      <c r="F1821" s="27" t="s">
        <v>5940</v>
      </c>
      <c r="G1821" s="27" t="s">
        <v>1691</v>
      </c>
      <c r="H1821" s="27" t="s">
        <v>1533</v>
      </c>
      <c r="I1821" s="26" t="s">
        <v>5940</v>
      </c>
    </row>
    <row r="1822" spans="2:9">
      <c r="B1822" s="26" t="s">
        <v>5942</v>
      </c>
      <c r="C1822" s="27" t="s">
        <v>5943</v>
      </c>
      <c r="D1822" s="27">
        <v>0.15012553650681418</v>
      </c>
      <c r="E1822" s="27">
        <v>-1.4480752006030493</v>
      </c>
      <c r="F1822" s="27" t="s">
        <v>5942</v>
      </c>
      <c r="G1822" s="27" t="s">
        <v>5942</v>
      </c>
      <c r="H1822" s="27" t="s">
        <v>3423</v>
      </c>
      <c r="I1822" s="26" t="s">
        <v>5942</v>
      </c>
    </row>
    <row r="1823" spans="2:9">
      <c r="B1823" s="26" t="s">
        <v>5944</v>
      </c>
      <c r="C1823" s="27" t="s">
        <v>5944</v>
      </c>
      <c r="D1823" s="27">
        <v>0.12235403828304293</v>
      </c>
      <c r="E1823" s="27">
        <v>-1.3040314772739092</v>
      </c>
      <c r="F1823" s="27" t="s">
        <v>5944</v>
      </c>
      <c r="G1823" s="27" t="s">
        <v>5944</v>
      </c>
      <c r="H1823" s="27" t="s">
        <v>1257</v>
      </c>
      <c r="I1823" s="26" t="s">
        <v>5944</v>
      </c>
    </row>
    <row r="1824" spans="2:9">
      <c r="B1824" s="26" t="s">
        <v>5945</v>
      </c>
      <c r="C1824" s="27" t="s">
        <v>5946</v>
      </c>
      <c r="D1824" s="27">
        <v>1.1673581811507188</v>
      </c>
      <c r="E1824" s="27">
        <v>-2.8378878929971538</v>
      </c>
      <c r="F1824" s="27" t="s">
        <v>5945</v>
      </c>
      <c r="G1824" s="27" t="s">
        <v>5947</v>
      </c>
      <c r="H1824" s="27" t="s">
        <v>488</v>
      </c>
      <c r="I1824" s="26" t="s">
        <v>5945</v>
      </c>
    </row>
    <row r="1825" spans="2:9">
      <c r="B1825" s="26" t="s">
        <v>5948</v>
      </c>
      <c r="C1825" s="27" t="s">
        <v>5949</v>
      </c>
      <c r="D1825" s="27">
        <v>0.215604012438323</v>
      </c>
      <c r="E1825" s="27">
        <v>-2.6396709689675994E-2</v>
      </c>
      <c r="F1825" s="27" t="s">
        <v>5948</v>
      </c>
      <c r="G1825" s="27" t="s">
        <v>5948</v>
      </c>
      <c r="H1825" s="27" t="s">
        <v>2012</v>
      </c>
      <c r="I1825" s="26" t="s">
        <v>5948</v>
      </c>
    </row>
    <row r="1826" spans="2:9">
      <c r="B1826" s="26" t="s">
        <v>5950</v>
      </c>
      <c r="C1826" s="27" t="s">
        <v>5951</v>
      </c>
      <c r="D1826" s="27">
        <v>0.60715119374182946</v>
      </c>
      <c r="E1826" s="27">
        <v>-3.3579960471190252E-2</v>
      </c>
      <c r="F1826" s="27" t="s">
        <v>5950</v>
      </c>
      <c r="G1826" s="27" t="s">
        <v>5952</v>
      </c>
      <c r="H1826" s="27" t="s">
        <v>1287</v>
      </c>
      <c r="I1826" s="26" t="s">
        <v>5950</v>
      </c>
    </row>
    <row r="1827" spans="2:9">
      <c r="B1827" s="26" t="s">
        <v>5953</v>
      </c>
      <c r="C1827" s="27" t="s">
        <v>5954</v>
      </c>
      <c r="D1827" s="27">
        <v>2.8204346924385906E-2</v>
      </c>
      <c r="E1827" s="27">
        <v>0.27991417624467663</v>
      </c>
      <c r="F1827" s="27" t="s">
        <v>5953</v>
      </c>
      <c r="G1827" s="27" t="s">
        <v>5953</v>
      </c>
      <c r="H1827" s="27" t="s">
        <v>2201</v>
      </c>
      <c r="I1827" s="26" t="s">
        <v>5953</v>
      </c>
    </row>
    <row r="1828" spans="2:9">
      <c r="B1828" s="26" t="s">
        <v>5955</v>
      </c>
      <c r="C1828" s="27" t="s">
        <v>5956</v>
      </c>
      <c r="D1828" s="27">
        <v>1.1332440197010289</v>
      </c>
      <c r="E1828" s="27">
        <v>0.44252126634535904</v>
      </c>
      <c r="F1828" s="27" t="s">
        <v>5955</v>
      </c>
      <c r="G1828" s="27" t="s">
        <v>5955</v>
      </c>
      <c r="H1828" s="27" t="s">
        <v>3031</v>
      </c>
      <c r="I1828" s="26" t="s">
        <v>5955</v>
      </c>
    </row>
    <row r="1829" spans="2:9">
      <c r="B1829" s="26" t="s">
        <v>5957</v>
      </c>
      <c r="C1829" s="27" t="s">
        <v>5958</v>
      </c>
      <c r="D1829" s="27">
        <v>7.8069547069068587E-2</v>
      </c>
      <c r="E1829" s="27">
        <v>-0.2506923063649299</v>
      </c>
      <c r="F1829" s="27" t="s">
        <v>5957</v>
      </c>
      <c r="G1829" s="27" t="s">
        <v>5957</v>
      </c>
      <c r="H1829" s="27" t="s">
        <v>1795</v>
      </c>
      <c r="I1829" s="26" t="s">
        <v>5957</v>
      </c>
    </row>
    <row r="1830" spans="2:9">
      <c r="B1830" s="26" t="s">
        <v>5959</v>
      </c>
      <c r="C1830" s="27" t="s">
        <v>5960</v>
      </c>
      <c r="D1830" s="27">
        <v>0.76032823015992845</v>
      </c>
      <c r="E1830" s="27">
        <v>-0.10532398475911361</v>
      </c>
      <c r="F1830" s="27" t="s">
        <v>5959</v>
      </c>
      <c r="G1830" s="27" t="s">
        <v>5961</v>
      </c>
      <c r="H1830" s="27" t="s">
        <v>1299</v>
      </c>
      <c r="I1830" s="26" t="s">
        <v>5959</v>
      </c>
    </row>
    <row r="1831" spans="2:9">
      <c r="B1831" s="26" t="s">
        <v>5962</v>
      </c>
      <c r="C1831" s="27" t="s">
        <v>5963</v>
      </c>
      <c r="D1831" s="27">
        <v>0.90472455814773434</v>
      </c>
      <c r="E1831" s="27">
        <v>-2.303834704175186E-2</v>
      </c>
      <c r="F1831" s="27" t="s">
        <v>5962</v>
      </c>
      <c r="G1831" s="27" t="s">
        <v>5964</v>
      </c>
      <c r="H1831" s="27" t="s">
        <v>1194</v>
      </c>
      <c r="I1831" s="26" t="s">
        <v>5962</v>
      </c>
    </row>
    <row r="1832" spans="2:9">
      <c r="B1832" s="26" t="s">
        <v>5965</v>
      </c>
      <c r="C1832" s="27" t="s">
        <v>5966</v>
      </c>
      <c r="D1832" s="27">
        <v>2.6932350447485816E-2</v>
      </c>
      <c r="E1832" s="27">
        <v>0.20213356055237691</v>
      </c>
      <c r="F1832" s="27" t="s">
        <v>5965</v>
      </c>
      <c r="G1832" s="27" t="s">
        <v>5965</v>
      </c>
      <c r="H1832" s="27" t="s">
        <v>1952</v>
      </c>
      <c r="I1832" s="26" t="s">
        <v>5965</v>
      </c>
    </row>
    <row r="1833" spans="2:9">
      <c r="B1833" s="26" t="s">
        <v>5967</v>
      </c>
      <c r="C1833" s="27" t="s">
        <v>5968</v>
      </c>
      <c r="D1833" s="27">
        <v>6.0558038122301636E-2</v>
      </c>
      <c r="E1833" s="27">
        <v>0.68244813723277065</v>
      </c>
      <c r="F1833" s="27" t="s">
        <v>5967</v>
      </c>
      <c r="G1833" s="27" t="s">
        <v>5967</v>
      </c>
      <c r="H1833" s="27" t="s">
        <v>2947</v>
      </c>
      <c r="I1833" s="26" t="s">
        <v>5967</v>
      </c>
    </row>
    <row r="1834" spans="2:9">
      <c r="B1834" s="26" t="s">
        <v>5969</v>
      </c>
      <c r="C1834" s="27" t="s">
        <v>5970</v>
      </c>
      <c r="D1834" s="27">
        <v>0.64882440505841998</v>
      </c>
      <c r="E1834" s="27">
        <v>-9.801664523496402E-2</v>
      </c>
      <c r="F1834" s="27" t="s">
        <v>5969</v>
      </c>
      <c r="G1834" s="27" t="s">
        <v>5971</v>
      </c>
      <c r="H1834" s="27" t="s">
        <v>1299</v>
      </c>
      <c r="I1834" s="26" t="s">
        <v>5969</v>
      </c>
    </row>
    <row r="1835" spans="2:9">
      <c r="B1835" s="26" t="s">
        <v>5972</v>
      </c>
      <c r="C1835" s="27" t="s">
        <v>5973</v>
      </c>
      <c r="D1835" s="27">
        <v>0.53998916723766233</v>
      </c>
      <c r="E1835" s="27">
        <v>-0.12059230340749318</v>
      </c>
      <c r="F1835" s="27" t="s">
        <v>5972</v>
      </c>
      <c r="G1835" s="27" t="s">
        <v>5972</v>
      </c>
      <c r="H1835" s="27" t="s">
        <v>1287</v>
      </c>
      <c r="I1835" s="26" t="s">
        <v>5972</v>
      </c>
    </row>
    <row r="1836" spans="2:9">
      <c r="B1836" s="26" t="s">
        <v>5974</v>
      </c>
      <c r="C1836" s="27" t="s">
        <v>5975</v>
      </c>
      <c r="D1836" s="27">
        <v>0.38376996861690388</v>
      </c>
      <c r="E1836" s="27">
        <v>1.4331073031704216</v>
      </c>
      <c r="F1836" s="27" t="s">
        <v>5974</v>
      </c>
      <c r="G1836" s="27" t="s">
        <v>5974</v>
      </c>
      <c r="H1836" s="27" t="s">
        <v>1305</v>
      </c>
      <c r="I1836" s="26" t="s">
        <v>5974</v>
      </c>
    </row>
    <row r="1837" spans="2:9">
      <c r="B1837" s="26" t="s">
        <v>5976</v>
      </c>
      <c r="C1837" s="27" t="s">
        <v>5977</v>
      </c>
      <c r="D1837" s="27">
        <v>0.15661432850279261</v>
      </c>
      <c r="E1837" s="27">
        <v>-1.3885072112368073</v>
      </c>
      <c r="F1837" s="27" t="s">
        <v>5976</v>
      </c>
      <c r="G1837" s="27" t="s">
        <v>1976</v>
      </c>
      <c r="H1837" s="27" t="s">
        <v>1976</v>
      </c>
      <c r="I1837" s="26" t="s">
        <v>5976</v>
      </c>
    </row>
    <row r="1838" spans="2:9">
      <c r="B1838" s="26" t="s">
        <v>5978</v>
      </c>
      <c r="C1838" s="27" t="s">
        <v>5979</v>
      </c>
      <c r="D1838" s="27">
        <v>0.90083601006105996</v>
      </c>
      <c r="E1838" s="27">
        <v>0.15038314740797262</v>
      </c>
      <c r="F1838" s="27" t="s">
        <v>5978</v>
      </c>
      <c r="G1838" s="27" t="s">
        <v>5980</v>
      </c>
      <c r="H1838" s="27" t="s">
        <v>1149</v>
      </c>
      <c r="I1838" s="26" t="s">
        <v>5978</v>
      </c>
    </row>
    <row r="1839" spans="2:9">
      <c r="B1839" s="26" t="s">
        <v>5981</v>
      </c>
      <c r="C1839" s="27" t="s">
        <v>5982</v>
      </c>
      <c r="D1839" s="27">
        <v>0.83612266029236459</v>
      </c>
      <c r="E1839" s="27">
        <v>-2.1342234757812739</v>
      </c>
      <c r="F1839" s="27" t="s">
        <v>5981</v>
      </c>
      <c r="G1839" s="27" t="s">
        <v>5983</v>
      </c>
      <c r="H1839" s="27" t="s">
        <v>488</v>
      </c>
      <c r="I1839" s="26" t="s">
        <v>5981</v>
      </c>
    </row>
    <row r="1840" spans="2:9">
      <c r="B1840" s="26" t="s">
        <v>5984</v>
      </c>
      <c r="C1840" s="27" t="s">
        <v>5985</v>
      </c>
      <c r="D1840" s="27">
        <v>0.52481350995034803</v>
      </c>
      <c r="E1840" s="27">
        <v>-1.4935725115087426</v>
      </c>
      <c r="F1840" s="27" t="s">
        <v>5984</v>
      </c>
      <c r="G1840" s="27" t="s">
        <v>5986</v>
      </c>
      <c r="H1840" s="27" t="s">
        <v>488</v>
      </c>
      <c r="I1840" s="26" t="s">
        <v>5984</v>
      </c>
    </row>
    <row r="1841" spans="2:9">
      <c r="B1841" s="26" t="s">
        <v>5987</v>
      </c>
      <c r="C1841" s="27" t="s">
        <v>5988</v>
      </c>
      <c r="D1841" s="27">
        <v>0.11842861817982414</v>
      </c>
      <c r="E1841" s="27">
        <v>1.7654703398445466</v>
      </c>
      <c r="F1841" s="27" t="s">
        <v>5987</v>
      </c>
      <c r="G1841" s="27" t="s">
        <v>5987</v>
      </c>
      <c r="H1841" s="27" t="s">
        <v>1913</v>
      </c>
      <c r="I1841" s="26" t="s">
        <v>5987</v>
      </c>
    </row>
    <row r="1842" spans="2:9">
      <c r="B1842" s="26" t="s">
        <v>5989</v>
      </c>
      <c r="C1842" s="27" t="s">
        <v>5990</v>
      </c>
      <c r="D1842" s="27">
        <v>0.32428217368898632</v>
      </c>
      <c r="E1842" s="27">
        <v>-1.2617422080876277</v>
      </c>
      <c r="F1842" s="27" t="s">
        <v>5989</v>
      </c>
      <c r="G1842" s="27" t="s">
        <v>5991</v>
      </c>
      <c r="H1842" s="27" t="s">
        <v>2226</v>
      </c>
      <c r="I1842" s="26" t="s">
        <v>5989</v>
      </c>
    </row>
    <row r="1843" spans="2:9">
      <c r="B1843" s="26" t="s">
        <v>5992</v>
      </c>
      <c r="C1843" s="27" t="s">
        <v>5993</v>
      </c>
      <c r="D1843" s="27">
        <v>1.0750337764375302</v>
      </c>
      <c r="E1843" s="27">
        <v>-2.6020940073355554</v>
      </c>
      <c r="F1843" s="27" t="s">
        <v>5992</v>
      </c>
      <c r="G1843" s="27" t="s">
        <v>5994</v>
      </c>
      <c r="H1843" s="27" t="s">
        <v>488</v>
      </c>
      <c r="I1843" s="26" t="s">
        <v>5992</v>
      </c>
    </row>
    <row r="1844" spans="2:9">
      <c r="B1844" s="26" t="s">
        <v>5995</v>
      </c>
      <c r="C1844" s="27" t="s">
        <v>5996</v>
      </c>
      <c r="D1844" s="27">
        <v>0.44665242840719943</v>
      </c>
      <c r="E1844" s="27">
        <v>1.4850657091955175</v>
      </c>
      <c r="F1844" s="27" t="s">
        <v>5995</v>
      </c>
      <c r="G1844" s="27" t="s">
        <v>5997</v>
      </c>
      <c r="H1844" s="27" t="s">
        <v>1305</v>
      </c>
      <c r="I1844" s="26" t="s">
        <v>5995</v>
      </c>
    </row>
    <row r="1845" spans="2:9">
      <c r="B1845" s="26" t="s">
        <v>5998</v>
      </c>
      <c r="C1845" s="27" t="s">
        <v>5999</v>
      </c>
      <c r="D1845" s="27">
        <v>-0.16407630614011318</v>
      </c>
      <c r="E1845" s="27">
        <v>-0.66759889179515874</v>
      </c>
      <c r="F1845" s="27" t="s">
        <v>5998</v>
      </c>
      <c r="G1845" s="27" t="s">
        <v>6000</v>
      </c>
      <c r="H1845" s="27" t="s">
        <v>1281</v>
      </c>
      <c r="I1845" s="26" t="s">
        <v>5998</v>
      </c>
    </row>
    <row r="1846" spans="2:9">
      <c r="B1846" s="26" t="s">
        <v>6001</v>
      </c>
      <c r="C1846" s="27" t="s">
        <v>6002</v>
      </c>
      <c r="D1846" s="27">
        <v>0.3595849372307981</v>
      </c>
      <c r="E1846" s="27">
        <v>-1.7010118546105693</v>
      </c>
      <c r="F1846" s="27" t="s">
        <v>6001</v>
      </c>
      <c r="G1846" s="27" t="s">
        <v>6003</v>
      </c>
      <c r="H1846" s="27" t="s">
        <v>1198</v>
      </c>
      <c r="I1846" s="26" t="s">
        <v>6001</v>
      </c>
    </row>
    <row r="1847" spans="2:9">
      <c r="B1847" s="26" t="s">
        <v>6004</v>
      </c>
      <c r="C1847" s="27" t="s">
        <v>6005</v>
      </c>
      <c r="D1847" s="27">
        <v>0.33437192566385976</v>
      </c>
      <c r="E1847" s="27">
        <v>-1.716904801048136</v>
      </c>
      <c r="F1847" s="27" t="s">
        <v>6004</v>
      </c>
      <c r="G1847" s="27" t="s">
        <v>6006</v>
      </c>
      <c r="H1847" s="27" t="s">
        <v>1198</v>
      </c>
      <c r="I1847" s="26" t="s">
        <v>6004</v>
      </c>
    </row>
    <row r="1848" spans="2:9">
      <c r="B1848" s="26" t="s">
        <v>6007</v>
      </c>
      <c r="C1848" s="27" t="s">
        <v>6008</v>
      </c>
      <c r="D1848" s="27">
        <v>0.37784110623991746</v>
      </c>
      <c r="E1848" s="27">
        <v>1.2157475518489049</v>
      </c>
      <c r="F1848" s="27" t="s">
        <v>6007</v>
      </c>
      <c r="G1848" s="27" t="s">
        <v>6007</v>
      </c>
      <c r="H1848" s="27" t="s">
        <v>1305</v>
      </c>
      <c r="I1848" s="26" t="s">
        <v>6007</v>
      </c>
    </row>
    <row r="1849" spans="2:9">
      <c r="B1849" s="26" t="s">
        <v>6009</v>
      </c>
      <c r="C1849" s="27" t="s">
        <v>6010</v>
      </c>
      <c r="D1849" s="27">
        <v>0.59643310219733581</v>
      </c>
      <c r="E1849" s="27">
        <v>-1.6045789246974891</v>
      </c>
      <c r="F1849" s="27" t="s">
        <v>6009</v>
      </c>
      <c r="G1849" s="27" t="s">
        <v>6011</v>
      </c>
      <c r="H1849" s="27" t="s">
        <v>488</v>
      </c>
      <c r="I1849" s="26" t="s">
        <v>6009</v>
      </c>
    </row>
    <row r="1850" spans="2:9">
      <c r="B1850" s="26" t="s">
        <v>6012</v>
      </c>
      <c r="C1850" s="27" t="s">
        <v>6013</v>
      </c>
      <c r="D1850" s="27">
        <v>0.77930525029756015</v>
      </c>
      <c r="E1850" s="27">
        <v>-1.2822602663900349</v>
      </c>
      <c r="F1850" s="27" t="s">
        <v>6012</v>
      </c>
      <c r="G1850" s="27" t="s">
        <v>6014</v>
      </c>
      <c r="H1850" s="27" t="s">
        <v>488</v>
      </c>
      <c r="I1850" s="26" t="s">
        <v>6012</v>
      </c>
    </row>
    <row r="1851" spans="2:9">
      <c r="B1851" s="26" t="s">
        <v>6015</v>
      </c>
      <c r="C1851" s="27" t="s">
        <v>6016</v>
      </c>
      <c r="D1851" s="27">
        <v>0.47827606819180707</v>
      </c>
      <c r="E1851" s="27">
        <v>1.5607536794815331</v>
      </c>
      <c r="F1851" s="27" t="s">
        <v>6015</v>
      </c>
      <c r="G1851" s="27" t="s">
        <v>6015</v>
      </c>
      <c r="H1851" s="27" t="s">
        <v>6017</v>
      </c>
      <c r="I1851" s="26" t="s">
        <v>6015</v>
      </c>
    </row>
    <row r="1852" spans="2:9">
      <c r="B1852" s="26" t="s">
        <v>6018</v>
      </c>
      <c r="C1852" s="27" t="s">
        <v>6019</v>
      </c>
      <c r="D1852" s="27">
        <v>0.46570970956230368</v>
      </c>
      <c r="E1852" s="27">
        <v>-1.3979318720184892</v>
      </c>
      <c r="F1852" s="27" t="s">
        <v>6018</v>
      </c>
      <c r="G1852" s="27" t="s">
        <v>4746</v>
      </c>
      <c r="H1852" s="27" t="s">
        <v>488</v>
      </c>
      <c r="I1852" s="26" t="s">
        <v>6018</v>
      </c>
    </row>
    <row r="1853" spans="2:9">
      <c r="B1853" s="26" t="s">
        <v>6020</v>
      </c>
      <c r="C1853" s="27" t="s">
        <v>6021</v>
      </c>
      <c r="D1853" s="27">
        <v>0.18291923611686062</v>
      </c>
      <c r="E1853" s="27">
        <v>-1.1880979476217162</v>
      </c>
      <c r="F1853" s="27" t="s">
        <v>6020</v>
      </c>
      <c r="G1853" s="27" t="s">
        <v>6022</v>
      </c>
      <c r="H1853" s="27" t="s">
        <v>1155</v>
      </c>
      <c r="I1853" s="26" t="s">
        <v>6020</v>
      </c>
    </row>
    <row r="1854" spans="2:9">
      <c r="B1854" s="26" t="s">
        <v>6023</v>
      </c>
      <c r="C1854" s="27" t="s">
        <v>6024</v>
      </c>
      <c r="D1854" s="27">
        <v>9.5169834220604432E-2</v>
      </c>
      <c r="E1854" s="27">
        <v>-0.96320884068786639</v>
      </c>
      <c r="F1854" s="27" t="s">
        <v>6023</v>
      </c>
      <c r="G1854" s="27" t="s">
        <v>6025</v>
      </c>
      <c r="H1854" s="27" t="s">
        <v>5902</v>
      </c>
      <c r="I1854" s="26" t="s">
        <v>6023</v>
      </c>
    </row>
    <row r="1855" spans="2:9">
      <c r="B1855" s="26" t="s">
        <v>6026</v>
      </c>
      <c r="C1855" s="27" t="s">
        <v>6027</v>
      </c>
      <c r="D1855" s="27">
        <v>-0.18713420452937299</v>
      </c>
      <c r="E1855" s="27">
        <v>0.24025329938171683</v>
      </c>
      <c r="F1855" s="27" t="s">
        <v>6026</v>
      </c>
      <c r="G1855" s="27" t="s">
        <v>6026</v>
      </c>
      <c r="H1855" s="27" t="s">
        <v>2121</v>
      </c>
      <c r="I1855" s="26" t="s">
        <v>6026</v>
      </c>
    </row>
    <row r="1856" spans="2:9">
      <c r="B1856" s="26" t="s">
        <v>6028</v>
      </c>
      <c r="C1856" s="27" t="s">
        <v>6029</v>
      </c>
      <c r="D1856" s="27">
        <v>0.47699675218379167</v>
      </c>
      <c r="E1856" s="27">
        <v>1.7004097138880745</v>
      </c>
      <c r="F1856" s="27" t="s">
        <v>6028</v>
      </c>
      <c r="G1856" s="27" t="s">
        <v>6028</v>
      </c>
      <c r="H1856" s="27" t="s">
        <v>1386</v>
      </c>
      <c r="I1856" s="26" t="s">
        <v>6028</v>
      </c>
    </row>
    <row r="1857" spans="2:9">
      <c r="B1857" s="26" t="s">
        <v>6030</v>
      </c>
      <c r="C1857" s="27" t="s">
        <v>6031</v>
      </c>
      <c r="D1857" s="27">
        <v>0.35041673886183111</v>
      </c>
      <c r="E1857" s="27">
        <v>-1.7240798896567002</v>
      </c>
      <c r="F1857" s="27" t="s">
        <v>6030</v>
      </c>
      <c r="G1857" s="27" t="s">
        <v>6032</v>
      </c>
      <c r="H1857" s="27" t="s">
        <v>1198</v>
      </c>
      <c r="I1857" s="26" t="s">
        <v>6030</v>
      </c>
    </row>
    <row r="1858" spans="2:9">
      <c r="B1858" s="26" t="s">
        <v>6033</v>
      </c>
      <c r="C1858" s="27" t="s">
        <v>6034</v>
      </c>
      <c r="D1858" s="27">
        <v>-0.11060081375488891</v>
      </c>
      <c r="E1858" s="27">
        <v>1.8634007652392166</v>
      </c>
      <c r="F1858" s="27" t="s">
        <v>6033</v>
      </c>
      <c r="G1858" s="27" t="s">
        <v>2357</v>
      </c>
      <c r="H1858" s="27" t="s">
        <v>1427</v>
      </c>
      <c r="I1858" s="26" t="s">
        <v>6033</v>
      </c>
    </row>
    <row r="1859" spans="2:9">
      <c r="B1859" s="26" t="s">
        <v>6035</v>
      </c>
      <c r="C1859" s="27" t="s">
        <v>6036</v>
      </c>
      <c r="D1859" s="27">
        <v>-0.14622264063978918</v>
      </c>
      <c r="E1859" s="27">
        <v>-1.3015671190286744</v>
      </c>
      <c r="F1859" s="27" t="s">
        <v>6035</v>
      </c>
      <c r="G1859" s="27" t="s">
        <v>6037</v>
      </c>
      <c r="H1859" s="27" t="s">
        <v>1467</v>
      </c>
      <c r="I1859" s="26" t="s">
        <v>6035</v>
      </c>
    </row>
    <row r="1860" spans="2:9">
      <c r="B1860" s="26" t="s">
        <v>6038</v>
      </c>
      <c r="C1860" s="27" t="s">
        <v>6039</v>
      </c>
      <c r="D1860" s="27">
        <v>2.9023778705200984E-2</v>
      </c>
      <c r="E1860" s="27">
        <v>0.1293592632684325</v>
      </c>
      <c r="F1860" s="27" t="s">
        <v>6038</v>
      </c>
      <c r="G1860" s="27" t="s">
        <v>6038</v>
      </c>
      <c r="H1860" s="27" t="s">
        <v>6040</v>
      </c>
      <c r="I1860" s="26" t="s">
        <v>6038</v>
      </c>
    </row>
    <row r="1861" spans="2:9">
      <c r="B1861" s="26" t="s">
        <v>6041</v>
      </c>
      <c r="C1861" s="27" t="s">
        <v>6042</v>
      </c>
      <c r="D1861" s="27">
        <v>0.10794372731395081</v>
      </c>
      <c r="E1861" s="27">
        <v>-1.1779785627071144</v>
      </c>
      <c r="F1861" s="27" t="s">
        <v>6041</v>
      </c>
      <c r="G1861" s="27" t="s">
        <v>6041</v>
      </c>
      <c r="H1861" s="27" t="s">
        <v>1257</v>
      </c>
      <c r="I1861" s="26" t="s">
        <v>6041</v>
      </c>
    </row>
    <row r="1862" spans="2:9">
      <c r="B1862" s="26" t="s">
        <v>6043</v>
      </c>
      <c r="C1862" s="27" t="s">
        <v>6044</v>
      </c>
      <c r="D1862" s="27">
        <v>-1.5271438499955667E-2</v>
      </c>
      <c r="E1862" s="27">
        <v>1.7514727651465718</v>
      </c>
      <c r="F1862" s="27" t="s">
        <v>6043</v>
      </c>
      <c r="G1862" s="27" t="s">
        <v>6045</v>
      </c>
      <c r="H1862" s="27" t="s">
        <v>1427</v>
      </c>
      <c r="I1862" s="26" t="s">
        <v>6043</v>
      </c>
    </row>
    <row r="1863" spans="2:9">
      <c r="B1863" s="26" t="s">
        <v>6046</v>
      </c>
      <c r="C1863" s="27" t="s">
        <v>6047</v>
      </c>
      <c r="D1863" s="27">
        <v>0.65870819481188936</v>
      </c>
      <c r="E1863" s="27">
        <v>-0.44851297932396744</v>
      </c>
      <c r="F1863" s="27" t="s">
        <v>6046</v>
      </c>
      <c r="G1863" s="27" t="s">
        <v>6046</v>
      </c>
      <c r="H1863" s="27" t="s">
        <v>1801</v>
      </c>
      <c r="I1863" s="26" t="s">
        <v>6046</v>
      </c>
    </row>
    <row r="1864" spans="2:9">
      <c r="B1864" s="26" t="s">
        <v>6048</v>
      </c>
      <c r="C1864" s="27" t="s">
        <v>6049</v>
      </c>
      <c r="D1864" s="27">
        <v>-0.60833623384788826</v>
      </c>
      <c r="E1864" s="27">
        <v>-0.96157692215061263</v>
      </c>
      <c r="F1864" s="27" t="s">
        <v>6048</v>
      </c>
      <c r="G1864" s="27" t="s">
        <v>6050</v>
      </c>
      <c r="H1864" s="27" t="s">
        <v>1568</v>
      </c>
      <c r="I1864" s="26" t="s">
        <v>6048</v>
      </c>
    </row>
    <row r="1865" spans="2:9">
      <c r="B1865" s="26" t="s">
        <v>6051</v>
      </c>
      <c r="C1865" s="27" t="s">
        <v>6052</v>
      </c>
      <c r="D1865" s="27">
        <v>0.49964237659154986</v>
      </c>
      <c r="E1865" s="27">
        <v>-1.7546668274084745</v>
      </c>
      <c r="F1865" s="27" t="s">
        <v>6051</v>
      </c>
      <c r="G1865" s="27" t="s">
        <v>6053</v>
      </c>
      <c r="H1865" s="27" t="s">
        <v>1198</v>
      </c>
      <c r="I1865" s="26" t="s">
        <v>6051</v>
      </c>
    </row>
    <row r="1866" spans="2:9">
      <c r="B1866" s="26" t="s">
        <v>6054</v>
      </c>
      <c r="C1866" s="27" t="s">
        <v>6055</v>
      </c>
      <c r="D1866" s="27">
        <v>-0.56484614745661899</v>
      </c>
      <c r="E1866" s="27">
        <v>-1.0133713440319958</v>
      </c>
      <c r="F1866" s="27" t="s">
        <v>6054</v>
      </c>
      <c r="G1866" s="27" t="s">
        <v>6056</v>
      </c>
      <c r="H1866" s="27" t="s">
        <v>1568</v>
      </c>
      <c r="I1866" s="26" t="s">
        <v>6054</v>
      </c>
    </row>
    <row r="1867" spans="2:9">
      <c r="B1867" s="26" t="s">
        <v>6057</v>
      </c>
      <c r="C1867" s="27" t="s">
        <v>6058</v>
      </c>
      <c r="D1867" s="27">
        <v>0.73422160161722638</v>
      </c>
      <c r="E1867" s="27">
        <v>0.4337282817546354</v>
      </c>
      <c r="F1867" s="27" t="s">
        <v>6057</v>
      </c>
      <c r="G1867" s="27" t="s">
        <v>6057</v>
      </c>
      <c r="H1867" s="27" t="s">
        <v>1991</v>
      </c>
      <c r="I1867" s="26" t="s">
        <v>6057</v>
      </c>
    </row>
    <row r="1868" spans="2:9">
      <c r="B1868" s="26" t="s">
        <v>6059</v>
      </c>
      <c r="C1868" s="27" t="s">
        <v>6060</v>
      </c>
      <c r="D1868" s="27">
        <v>0.79567290518481815</v>
      </c>
      <c r="E1868" s="27">
        <v>-2.1397387493788318</v>
      </c>
      <c r="F1868" s="27" t="s">
        <v>6059</v>
      </c>
      <c r="G1868" s="27" t="s">
        <v>6061</v>
      </c>
      <c r="H1868" s="27" t="s">
        <v>488</v>
      </c>
      <c r="I1868" s="26" t="s">
        <v>6059</v>
      </c>
    </row>
    <row r="1869" spans="2:9">
      <c r="B1869" s="26" t="s">
        <v>6062</v>
      </c>
      <c r="C1869" s="27" t="s">
        <v>6063</v>
      </c>
      <c r="D1869" s="27">
        <v>0.87289851811995767</v>
      </c>
      <c r="E1869" s="27">
        <v>0.27469038576618104</v>
      </c>
      <c r="F1869" s="27" t="s">
        <v>6062</v>
      </c>
      <c r="G1869" s="27" t="s">
        <v>6062</v>
      </c>
      <c r="H1869" s="27" t="s">
        <v>2051</v>
      </c>
      <c r="I1869" s="26" t="s">
        <v>6062</v>
      </c>
    </row>
    <row r="1870" spans="2:9">
      <c r="B1870" s="26" t="s">
        <v>6064</v>
      </c>
      <c r="C1870" s="27" t="s">
        <v>6065</v>
      </c>
      <c r="D1870" s="27">
        <v>1.0107987304189869</v>
      </c>
      <c r="E1870" s="27">
        <v>0.97775436077132682</v>
      </c>
      <c r="F1870" s="27" t="s">
        <v>6064</v>
      </c>
      <c r="G1870" s="27" t="s">
        <v>6066</v>
      </c>
      <c r="H1870" s="27" t="s">
        <v>1160</v>
      </c>
      <c r="I1870" s="26" t="s">
        <v>6064</v>
      </c>
    </row>
    <row r="1871" spans="2:9">
      <c r="B1871" s="26" t="s">
        <v>6067</v>
      </c>
      <c r="C1871" s="27" t="s">
        <v>6068</v>
      </c>
      <c r="D1871" s="27">
        <v>0.75216536656356625</v>
      </c>
      <c r="E1871" s="27">
        <v>0.21839653996056879</v>
      </c>
      <c r="F1871" s="27" t="s">
        <v>6067</v>
      </c>
      <c r="G1871" s="27" t="s">
        <v>6067</v>
      </c>
      <c r="H1871" s="27" t="s">
        <v>1325</v>
      </c>
      <c r="I1871" s="26" t="s">
        <v>6067</v>
      </c>
    </row>
    <row r="1872" spans="2:9">
      <c r="B1872" s="26" t="s">
        <v>6069</v>
      </c>
      <c r="C1872" s="27" t="s">
        <v>6070</v>
      </c>
      <c r="D1872" s="27">
        <v>8.399693731196102E-2</v>
      </c>
      <c r="E1872" s="27">
        <v>-1.3219036488143323</v>
      </c>
      <c r="F1872" s="27" t="s">
        <v>6069</v>
      </c>
      <c r="G1872" s="27" t="s">
        <v>6071</v>
      </c>
      <c r="H1872" s="27" t="s">
        <v>1257</v>
      </c>
      <c r="I1872" s="26" t="s">
        <v>6069</v>
      </c>
    </row>
    <row r="1873" spans="2:9">
      <c r="B1873" s="26" t="s">
        <v>6072</v>
      </c>
      <c r="C1873" s="27" t="s">
        <v>6073</v>
      </c>
      <c r="D1873" s="27">
        <v>0.69952972721201334</v>
      </c>
      <c r="E1873" s="27">
        <v>2.034792092458745</v>
      </c>
      <c r="F1873" s="27" t="s">
        <v>6072</v>
      </c>
      <c r="G1873" s="27" t="s">
        <v>6074</v>
      </c>
      <c r="H1873" s="27" t="s">
        <v>2223</v>
      </c>
      <c r="I1873" s="26" t="s">
        <v>6072</v>
      </c>
    </row>
    <row r="1874" spans="2:9">
      <c r="B1874" s="26" t="s">
        <v>6075</v>
      </c>
      <c r="C1874" s="27" t="s">
        <v>6076</v>
      </c>
      <c r="D1874" s="27">
        <v>-0.22014884664097764</v>
      </c>
      <c r="E1874" s="27">
        <v>-1.2082669986625736</v>
      </c>
      <c r="F1874" s="27" t="s">
        <v>6075</v>
      </c>
      <c r="G1874" s="27" t="s">
        <v>6077</v>
      </c>
      <c r="H1874" s="27" t="s">
        <v>1467</v>
      </c>
      <c r="I1874" s="26" t="s">
        <v>6075</v>
      </c>
    </row>
    <row r="1875" spans="2:9">
      <c r="B1875" s="26" t="s">
        <v>6078</v>
      </c>
      <c r="C1875" s="27" t="s">
        <v>6079</v>
      </c>
      <c r="D1875" s="27">
        <v>9.245253605897473E-2</v>
      </c>
      <c r="E1875" s="27">
        <v>1.7501638214793183</v>
      </c>
      <c r="F1875" s="27" t="s">
        <v>6078</v>
      </c>
      <c r="G1875" s="27" t="s">
        <v>6080</v>
      </c>
      <c r="H1875" s="27" t="s">
        <v>1489</v>
      </c>
      <c r="I1875" s="26" t="s">
        <v>6078</v>
      </c>
    </row>
    <row r="1876" spans="2:9">
      <c r="B1876" s="26" t="s">
        <v>6081</v>
      </c>
      <c r="C1876" s="27" t="s">
        <v>6082</v>
      </c>
      <c r="D1876" s="27">
        <v>-0.55746339886172747</v>
      </c>
      <c r="E1876" s="27">
        <v>2.0240060237278197</v>
      </c>
      <c r="F1876" s="27" t="s">
        <v>6081</v>
      </c>
      <c r="G1876" s="27" t="s">
        <v>4088</v>
      </c>
      <c r="H1876" s="27" t="s">
        <v>1174</v>
      </c>
      <c r="I1876" s="26" t="s">
        <v>6081</v>
      </c>
    </row>
    <row r="1877" spans="2:9">
      <c r="B1877" s="26" t="s">
        <v>6083</v>
      </c>
      <c r="C1877" s="27" t="s">
        <v>6084</v>
      </c>
      <c r="D1877" s="27">
        <v>-0.55359049684648831</v>
      </c>
      <c r="E1877" s="27">
        <v>-0.91329068237320132</v>
      </c>
      <c r="F1877" s="27" t="s">
        <v>6083</v>
      </c>
      <c r="G1877" s="27" t="s">
        <v>6083</v>
      </c>
      <c r="H1877" s="27" t="s">
        <v>1281</v>
      </c>
      <c r="I1877" s="26" t="s">
        <v>6083</v>
      </c>
    </row>
    <row r="1878" spans="2:9">
      <c r="B1878" s="26" t="s">
        <v>6085</v>
      </c>
      <c r="C1878" s="27" t="s">
        <v>6086</v>
      </c>
      <c r="D1878" s="27">
        <v>0.26637564109789608</v>
      </c>
      <c r="E1878" s="27">
        <v>-1.4622577389120919</v>
      </c>
      <c r="F1878" s="27" t="s">
        <v>6085</v>
      </c>
      <c r="G1878" s="27" t="s">
        <v>6085</v>
      </c>
      <c r="H1878" s="27" t="s">
        <v>3409</v>
      </c>
      <c r="I1878" s="26" t="s">
        <v>6085</v>
      </c>
    </row>
    <row r="1879" spans="2:9">
      <c r="B1879" s="26" t="s">
        <v>6087</v>
      </c>
      <c r="C1879" s="27" t="s">
        <v>6088</v>
      </c>
      <c r="D1879" s="27">
        <v>0.59330548581353404</v>
      </c>
      <c r="E1879" s="27">
        <v>1.2481652796923481</v>
      </c>
      <c r="F1879" s="27" t="s">
        <v>6087</v>
      </c>
      <c r="G1879" s="27" t="s">
        <v>6087</v>
      </c>
      <c r="H1879" s="27" t="s">
        <v>1720</v>
      </c>
      <c r="I1879" s="26" t="s">
        <v>6087</v>
      </c>
    </row>
    <row r="1880" spans="2:9">
      <c r="B1880" s="26" t="s">
        <v>6089</v>
      </c>
      <c r="C1880" s="27" t="s">
        <v>6090</v>
      </c>
      <c r="D1880" s="27">
        <v>0.92695482929417117</v>
      </c>
      <c r="E1880" s="27">
        <v>0.78576641199722952</v>
      </c>
      <c r="F1880" s="27" t="s">
        <v>6089</v>
      </c>
      <c r="G1880" s="27" t="s">
        <v>6091</v>
      </c>
      <c r="H1880" s="27" t="s">
        <v>1160</v>
      </c>
      <c r="I1880" s="26" t="s">
        <v>6089</v>
      </c>
    </row>
    <row r="1881" spans="2:9">
      <c r="B1881" s="26" t="s">
        <v>6092</v>
      </c>
      <c r="C1881" s="27" t="s">
        <v>6093</v>
      </c>
      <c r="D1881" s="27">
        <v>-0.49295078487856192</v>
      </c>
      <c r="E1881" s="27">
        <v>-0.91327144103431623</v>
      </c>
      <c r="F1881" s="27" t="s">
        <v>6092</v>
      </c>
      <c r="G1881" s="27" t="s">
        <v>6094</v>
      </c>
      <c r="H1881" s="27" t="s">
        <v>1281</v>
      </c>
      <c r="I1881" s="26" t="s">
        <v>6092</v>
      </c>
    </row>
    <row r="1882" spans="2:9">
      <c r="B1882" s="26" t="s">
        <v>6095</v>
      </c>
      <c r="C1882" s="27" t="s">
        <v>6096</v>
      </c>
      <c r="D1882" s="27">
        <v>1.1441645712322666</v>
      </c>
      <c r="E1882" s="27">
        <v>-0.41826815524046862</v>
      </c>
      <c r="F1882" s="27" t="s">
        <v>6095</v>
      </c>
      <c r="G1882" s="27" t="s">
        <v>6095</v>
      </c>
      <c r="H1882" s="27" t="s">
        <v>1276</v>
      </c>
      <c r="I1882" s="26" t="s">
        <v>6095</v>
      </c>
    </row>
    <row r="1883" spans="2:9">
      <c r="B1883" s="26" t="s">
        <v>6097</v>
      </c>
      <c r="C1883" s="27" t="s">
        <v>6098</v>
      </c>
      <c r="D1883" s="27">
        <v>0.60594338360845124</v>
      </c>
      <c r="E1883" s="27">
        <v>0.56698240212502549</v>
      </c>
      <c r="F1883" s="27" t="s">
        <v>6097</v>
      </c>
      <c r="G1883" s="27" t="s">
        <v>6099</v>
      </c>
      <c r="H1883" s="27" t="s">
        <v>1381</v>
      </c>
      <c r="I1883" s="26" t="s">
        <v>6097</v>
      </c>
    </row>
    <row r="1884" spans="2:9">
      <c r="B1884" s="26" t="s">
        <v>6100</v>
      </c>
      <c r="C1884" s="27" t="s">
        <v>6101</v>
      </c>
      <c r="D1884" s="27">
        <v>0.74596067581603132</v>
      </c>
      <c r="E1884" s="27">
        <v>5.0102644637719955E-2</v>
      </c>
      <c r="F1884" s="27" t="s">
        <v>6100</v>
      </c>
      <c r="G1884" s="27" t="s">
        <v>6102</v>
      </c>
      <c r="H1884" s="27" t="s">
        <v>1293</v>
      </c>
      <c r="I1884" s="26" t="s">
        <v>6100</v>
      </c>
    </row>
    <row r="1885" spans="2:9">
      <c r="B1885" s="26" t="s">
        <v>6103</v>
      </c>
      <c r="C1885" s="27" t="s">
        <v>6104</v>
      </c>
      <c r="D1885" s="27">
        <v>0.5067284157514923</v>
      </c>
      <c r="E1885" s="27">
        <v>1.3870777595217065</v>
      </c>
      <c r="F1885" s="27" t="s">
        <v>6103</v>
      </c>
      <c r="G1885" s="27" t="s">
        <v>6105</v>
      </c>
      <c r="H1885" s="27" t="s">
        <v>1305</v>
      </c>
      <c r="I1885" s="26" t="s">
        <v>6103</v>
      </c>
    </row>
    <row r="1886" spans="2:9">
      <c r="B1886" s="26" t="s">
        <v>6106</v>
      </c>
      <c r="C1886" s="27" t="s">
        <v>6107</v>
      </c>
      <c r="D1886" s="27">
        <v>-0.1284125997154828</v>
      </c>
      <c r="E1886" s="27">
        <v>-0.36309151019336477</v>
      </c>
      <c r="F1886" s="27" t="s">
        <v>6106</v>
      </c>
      <c r="G1886" s="27" t="s">
        <v>6106</v>
      </c>
      <c r="H1886" s="27" t="s">
        <v>2121</v>
      </c>
      <c r="I1886" s="26" t="s">
        <v>6106</v>
      </c>
    </row>
    <row r="1887" spans="2:9">
      <c r="B1887" s="26" t="s">
        <v>6108</v>
      </c>
      <c r="C1887" s="27" t="s">
        <v>6109</v>
      </c>
      <c r="D1887" s="27">
        <v>-3.7737508633885468E-2</v>
      </c>
      <c r="E1887" s="27">
        <v>1.8524750137097326</v>
      </c>
      <c r="F1887" s="27" t="s">
        <v>6108</v>
      </c>
      <c r="G1887" s="27" t="s">
        <v>6110</v>
      </c>
      <c r="H1887" s="27" t="s">
        <v>1427</v>
      </c>
      <c r="I1887" s="26" t="s">
        <v>6108</v>
      </c>
    </row>
    <row r="1888" spans="2:9">
      <c r="B1888" s="26" t="s">
        <v>6111</v>
      </c>
      <c r="C1888" s="27" t="s">
        <v>6112</v>
      </c>
      <c r="D1888" s="27">
        <v>0.78885567886172159</v>
      </c>
      <c r="E1888" s="27">
        <v>1.4234137255364807E-2</v>
      </c>
      <c r="F1888" s="27" t="s">
        <v>6111</v>
      </c>
      <c r="G1888" s="27" t="s">
        <v>6113</v>
      </c>
      <c r="H1888" s="27" t="s">
        <v>1293</v>
      </c>
      <c r="I1888" s="26" t="s">
        <v>6111</v>
      </c>
    </row>
    <row r="1889" spans="2:9">
      <c r="B1889" s="26" t="s">
        <v>6114</v>
      </c>
      <c r="C1889" s="27" t="s">
        <v>6115</v>
      </c>
      <c r="D1889" s="27">
        <v>8.7536815062257162E-2</v>
      </c>
      <c r="E1889" s="27">
        <v>0.12129323076161135</v>
      </c>
      <c r="F1889" s="27" t="s">
        <v>6114</v>
      </c>
      <c r="G1889" s="27" t="s">
        <v>6116</v>
      </c>
      <c r="H1889" s="27" t="s">
        <v>1188</v>
      </c>
      <c r="I1889" s="26" t="s">
        <v>6114</v>
      </c>
    </row>
    <row r="1890" spans="2:9">
      <c r="B1890" s="26" t="s">
        <v>6117</v>
      </c>
      <c r="C1890" s="27" t="s">
        <v>6118</v>
      </c>
      <c r="D1890" s="27">
        <v>-0.3556597040999937</v>
      </c>
      <c r="E1890" s="27">
        <v>2.0704142688890719</v>
      </c>
      <c r="F1890" s="27" t="s">
        <v>6117</v>
      </c>
      <c r="G1890" s="27" t="s">
        <v>6119</v>
      </c>
      <c r="H1890" s="27" t="s">
        <v>1174</v>
      </c>
      <c r="I1890" s="26" t="s">
        <v>6117</v>
      </c>
    </row>
    <row r="1891" spans="2:9">
      <c r="B1891" s="26" t="s">
        <v>6120</v>
      </c>
      <c r="C1891" s="27" t="s">
        <v>6121</v>
      </c>
      <c r="D1891" s="27">
        <v>0.64807392630942628</v>
      </c>
      <c r="E1891" s="27">
        <v>-1.3350546387546645</v>
      </c>
      <c r="F1891" s="27" t="s">
        <v>6120</v>
      </c>
      <c r="G1891" s="27" t="s">
        <v>6122</v>
      </c>
      <c r="H1891" s="27" t="s">
        <v>488</v>
      </c>
      <c r="I1891" s="26" t="s">
        <v>6120</v>
      </c>
    </row>
    <row r="1892" spans="2:9">
      <c r="B1892" s="26" t="s">
        <v>6123</v>
      </c>
      <c r="C1892" s="27" t="s">
        <v>6124</v>
      </c>
      <c r="D1892" s="27">
        <v>0.69589591048362798</v>
      </c>
      <c r="E1892" s="27">
        <v>-1.3132048666762128</v>
      </c>
      <c r="F1892" s="27" t="s">
        <v>6123</v>
      </c>
      <c r="G1892" s="27" t="s">
        <v>6125</v>
      </c>
      <c r="H1892" s="27" t="s">
        <v>488</v>
      </c>
      <c r="I1892" s="26" t="s">
        <v>6123</v>
      </c>
    </row>
    <row r="1893" spans="2:9">
      <c r="B1893" s="26" t="s">
        <v>6126</v>
      </c>
      <c r="C1893" s="27" t="s">
        <v>6127</v>
      </c>
      <c r="D1893" s="27">
        <v>0.74893822310603131</v>
      </c>
      <c r="E1893" s="27">
        <v>-1.4404010356672368</v>
      </c>
      <c r="F1893" s="27" t="s">
        <v>6126</v>
      </c>
      <c r="G1893" s="27" t="s">
        <v>6128</v>
      </c>
      <c r="H1893" s="27" t="s">
        <v>488</v>
      </c>
      <c r="I1893" s="26" t="s">
        <v>6126</v>
      </c>
    </row>
    <row r="1894" spans="2:9">
      <c r="B1894" s="26" t="s">
        <v>6129</v>
      </c>
      <c r="C1894" s="27" t="s">
        <v>6130</v>
      </c>
      <c r="D1894" s="27">
        <v>0.29291686052960275</v>
      </c>
      <c r="E1894" s="27">
        <v>1.7501987088895952</v>
      </c>
      <c r="F1894" s="27" t="s">
        <v>6129</v>
      </c>
      <c r="G1894" s="27" t="s">
        <v>6129</v>
      </c>
      <c r="H1894" s="27" t="s">
        <v>1913</v>
      </c>
      <c r="I1894" s="26" t="s">
        <v>6129</v>
      </c>
    </row>
    <row r="1895" spans="2:9">
      <c r="B1895" s="26" t="s">
        <v>6131</v>
      </c>
      <c r="C1895" s="27" t="s">
        <v>6132</v>
      </c>
      <c r="D1895" s="27">
        <v>-0.41778296324314607</v>
      </c>
      <c r="E1895" s="27">
        <v>0.54376429795127146</v>
      </c>
      <c r="F1895" s="27" t="s">
        <v>6131</v>
      </c>
      <c r="G1895" s="27" t="s">
        <v>6131</v>
      </c>
      <c r="H1895" s="27" t="s">
        <v>1320</v>
      </c>
      <c r="I1895" s="26" t="s">
        <v>6131</v>
      </c>
    </row>
    <row r="1896" spans="2:9">
      <c r="B1896" s="26" t="s">
        <v>6133</v>
      </c>
      <c r="C1896" s="27" t="s">
        <v>6134</v>
      </c>
      <c r="D1896" s="27">
        <v>0.58353860883177722</v>
      </c>
      <c r="E1896" s="27">
        <v>-1.9549782198535011</v>
      </c>
      <c r="F1896" s="27" t="s">
        <v>6133</v>
      </c>
      <c r="G1896" s="27" t="s">
        <v>4866</v>
      </c>
      <c r="H1896" s="27" t="s">
        <v>488</v>
      </c>
      <c r="I1896" s="26" t="s">
        <v>6133</v>
      </c>
    </row>
    <row r="1897" spans="2:9">
      <c r="B1897" s="26" t="s">
        <v>6135</v>
      </c>
      <c r="C1897" s="27" t="s">
        <v>6136</v>
      </c>
      <c r="D1897" s="27">
        <v>0.48712488698454848</v>
      </c>
      <c r="E1897" s="27">
        <v>-1.443167394225354</v>
      </c>
      <c r="F1897" s="27" t="s">
        <v>6135</v>
      </c>
      <c r="G1897" s="27" t="s">
        <v>4620</v>
      </c>
      <c r="H1897" s="27" t="s">
        <v>488</v>
      </c>
      <c r="I1897" s="26" t="s">
        <v>6135</v>
      </c>
    </row>
    <row r="1898" spans="2:9">
      <c r="B1898" s="26" t="s">
        <v>6137</v>
      </c>
      <c r="C1898" s="27" t="s">
        <v>6138</v>
      </c>
      <c r="D1898" s="27">
        <v>0.39619321562796034</v>
      </c>
      <c r="E1898" s="27">
        <v>2.1028076288027169</v>
      </c>
      <c r="F1898" s="27" t="s">
        <v>6137</v>
      </c>
      <c r="G1898" s="27" t="s">
        <v>6139</v>
      </c>
      <c r="H1898" s="27" t="s">
        <v>2666</v>
      </c>
      <c r="I1898" s="26" t="s">
        <v>6137</v>
      </c>
    </row>
    <row r="1899" spans="2:9">
      <c r="B1899" s="26" t="s">
        <v>6140</v>
      </c>
      <c r="C1899" s="27" t="s">
        <v>6141</v>
      </c>
      <c r="D1899" s="27">
        <v>0.96882178558006549</v>
      </c>
      <c r="E1899" s="27">
        <v>-8.0052491838915107E-2</v>
      </c>
      <c r="F1899" s="27" t="s">
        <v>6140</v>
      </c>
      <c r="G1899" s="27" t="s">
        <v>6140</v>
      </c>
      <c r="H1899" s="27" t="s">
        <v>1194</v>
      </c>
      <c r="I1899" s="26" t="s">
        <v>6140</v>
      </c>
    </row>
    <row r="1900" spans="2:9">
      <c r="B1900" s="26" t="s">
        <v>6142</v>
      </c>
      <c r="C1900" s="27" t="s">
        <v>6143</v>
      </c>
      <c r="D1900" s="27">
        <v>-0.23989375598979917</v>
      </c>
      <c r="E1900" s="27">
        <v>-1.3302951703395791</v>
      </c>
      <c r="F1900" s="27" t="s">
        <v>6142</v>
      </c>
      <c r="G1900" s="27" t="s">
        <v>6142</v>
      </c>
      <c r="H1900" s="27" t="s">
        <v>1467</v>
      </c>
      <c r="I1900" s="26" t="s">
        <v>6142</v>
      </c>
    </row>
    <row r="1901" spans="2:9">
      <c r="B1901" s="26" t="s">
        <v>6144</v>
      </c>
      <c r="C1901" s="27" t="s">
        <v>6145</v>
      </c>
      <c r="D1901" s="27">
        <v>0.81310875401393945</v>
      </c>
      <c r="E1901" s="27">
        <v>5.3523311731250682E-3</v>
      </c>
      <c r="F1901" s="27" t="s">
        <v>6144</v>
      </c>
      <c r="G1901" s="27" t="s">
        <v>6146</v>
      </c>
      <c r="H1901" s="27" t="s">
        <v>1293</v>
      </c>
      <c r="I1901" s="26" t="s">
        <v>6144</v>
      </c>
    </row>
    <row r="1902" spans="2:9">
      <c r="B1902" s="26" t="s">
        <v>6147</v>
      </c>
      <c r="C1902" s="27" t="s">
        <v>6148</v>
      </c>
      <c r="D1902" s="27">
        <v>0.70671000890662916</v>
      </c>
      <c r="E1902" s="27">
        <v>-1.4003283175802808</v>
      </c>
      <c r="F1902" s="27" t="s">
        <v>6147</v>
      </c>
      <c r="G1902" s="27" t="s">
        <v>6149</v>
      </c>
      <c r="H1902" s="27" t="s">
        <v>488</v>
      </c>
      <c r="I1902" s="26" t="s">
        <v>6147</v>
      </c>
    </row>
    <row r="1903" spans="2:9">
      <c r="B1903" s="26" t="s">
        <v>6150</v>
      </c>
      <c r="C1903" s="27" t="s">
        <v>6151</v>
      </c>
      <c r="D1903" s="27">
        <v>-9.0857477336035122E-2</v>
      </c>
      <c r="E1903" s="27">
        <v>-1.4070216402937339</v>
      </c>
      <c r="F1903" s="27" t="s">
        <v>6150</v>
      </c>
      <c r="G1903" s="27" t="s">
        <v>6152</v>
      </c>
      <c r="H1903" s="27" t="s">
        <v>1467</v>
      </c>
      <c r="I1903" s="26" t="s">
        <v>6150</v>
      </c>
    </row>
    <row r="1904" spans="2:9">
      <c r="B1904" s="26" t="s">
        <v>6153</v>
      </c>
      <c r="C1904" s="27" t="s">
        <v>6154</v>
      </c>
      <c r="D1904" s="27">
        <v>0.6728994478917657</v>
      </c>
      <c r="E1904" s="27">
        <v>-0.49639431874706197</v>
      </c>
      <c r="F1904" s="27" t="s">
        <v>6153</v>
      </c>
      <c r="G1904" s="27" t="s">
        <v>6153</v>
      </c>
      <c r="H1904" s="27" t="s">
        <v>1801</v>
      </c>
      <c r="I1904" s="26" t="s">
        <v>6153</v>
      </c>
    </row>
    <row r="1905" spans="2:9">
      <c r="B1905" s="26" t="s">
        <v>6155</v>
      </c>
      <c r="C1905" s="27" t="s">
        <v>6156</v>
      </c>
      <c r="D1905" s="27">
        <v>1.217068746120864</v>
      </c>
      <c r="E1905" s="27">
        <v>-2.8449740327346773</v>
      </c>
      <c r="F1905" s="27" t="s">
        <v>6155</v>
      </c>
      <c r="G1905" s="27" t="s">
        <v>6157</v>
      </c>
      <c r="H1905" s="27" t="s">
        <v>488</v>
      </c>
      <c r="I1905" s="26" t="s">
        <v>6155</v>
      </c>
    </row>
    <row r="1906" spans="2:9">
      <c r="B1906" s="26" t="s">
        <v>6158</v>
      </c>
      <c r="C1906" s="27" t="s">
        <v>6159</v>
      </c>
      <c r="D1906" s="27">
        <v>0.47044477669095092</v>
      </c>
      <c r="E1906" s="27">
        <v>1.1193232772090147</v>
      </c>
      <c r="F1906" s="27" t="s">
        <v>6158</v>
      </c>
      <c r="G1906" s="27" t="s">
        <v>6158</v>
      </c>
      <c r="H1906" s="27" t="s">
        <v>1720</v>
      </c>
      <c r="I1906" s="26" t="s">
        <v>6158</v>
      </c>
    </row>
    <row r="1907" spans="2:9">
      <c r="B1907" s="26" t="s">
        <v>6160</v>
      </c>
      <c r="C1907" s="27" t="s">
        <v>6161</v>
      </c>
      <c r="D1907" s="27">
        <v>0.92795491286252407</v>
      </c>
      <c r="E1907" s="27">
        <v>2.7655439213425255</v>
      </c>
      <c r="F1907" s="27" t="s">
        <v>6160</v>
      </c>
      <c r="G1907" s="27" t="s">
        <v>6162</v>
      </c>
      <c r="H1907" s="27" t="s">
        <v>1160</v>
      </c>
      <c r="I1907" s="26" t="s">
        <v>6160</v>
      </c>
    </row>
    <row r="1908" spans="2:9">
      <c r="B1908" s="26" t="s">
        <v>6163</v>
      </c>
      <c r="C1908" s="27" t="s">
        <v>6164</v>
      </c>
      <c r="D1908" s="27">
        <v>-4.7214646172542271E-2</v>
      </c>
      <c r="E1908" s="27">
        <v>1.9490614748597512</v>
      </c>
      <c r="F1908" s="27" t="s">
        <v>6163</v>
      </c>
      <c r="G1908" s="27" t="s">
        <v>6165</v>
      </c>
      <c r="H1908" s="27" t="s">
        <v>1427</v>
      </c>
      <c r="I1908" s="26" t="s">
        <v>6163</v>
      </c>
    </row>
    <row r="1909" spans="2:9">
      <c r="B1909" s="26" t="s">
        <v>6166</v>
      </c>
      <c r="C1909" s="27" t="s">
        <v>6167</v>
      </c>
      <c r="D1909" s="27">
        <v>0.16330948848174717</v>
      </c>
      <c r="E1909" s="27">
        <v>-4.5533700929807616E-2</v>
      </c>
      <c r="F1909" s="27" t="s">
        <v>6166</v>
      </c>
      <c r="G1909" s="27" t="s">
        <v>6166</v>
      </c>
      <c r="H1909" s="27" t="s">
        <v>1965</v>
      </c>
      <c r="I1909" s="26" t="s">
        <v>6166</v>
      </c>
    </row>
    <row r="1910" spans="2:9">
      <c r="B1910" s="26" t="s">
        <v>6168</v>
      </c>
      <c r="C1910" s="27" t="s">
        <v>6169</v>
      </c>
      <c r="D1910" s="27">
        <v>-0.2584745310467419</v>
      </c>
      <c r="E1910" s="27">
        <v>-2.4227439563563844</v>
      </c>
      <c r="F1910" s="27" t="s">
        <v>6168</v>
      </c>
      <c r="G1910" s="27" t="s">
        <v>6168</v>
      </c>
      <c r="H1910" s="27" t="s">
        <v>1142</v>
      </c>
      <c r="I1910" s="26" t="s">
        <v>6168</v>
      </c>
    </row>
    <row r="1911" spans="2:9">
      <c r="B1911" s="26" t="s">
        <v>6170</v>
      </c>
      <c r="C1911" s="27" t="s">
        <v>6171</v>
      </c>
      <c r="D1911" s="27">
        <v>0.4921985417391565</v>
      </c>
      <c r="E1911" s="27">
        <v>1.4657641828794654</v>
      </c>
      <c r="F1911" s="27" t="s">
        <v>6170</v>
      </c>
      <c r="G1911" s="27" t="s">
        <v>6170</v>
      </c>
      <c r="H1911" s="27" t="s">
        <v>1870</v>
      </c>
      <c r="I1911" s="26" t="s">
        <v>6170</v>
      </c>
    </row>
    <row r="1912" spans="2:9">
      <c r="B1912" s="26" t="s">
        <v>6172</v>
      </c>
      <c r="C1912" s="27" t="s">
        <v>6173</v>
      </c>
      <c r="D1912" s="27">
        <v>8.0422331053218721E-3</v>
      </c>
      <c r="E1912" s="27">
        <v>1.7705492543594381</v>
      </c>
      <c r="F1912" s="27" t="s">
        <v>6172</v>
      </c>
      <c r="G1912" s="27" t="s">
        <v>6174</v>
      </c>
      <c r="H1912" s="27" t="s">
        <v>1427</v>
      </c>
      <c r="I1912" s="26" t="s">
        <v>6172</v>
      </c>
    </row>
    <row r="1913" spans="2:9">
      <c r="B1913" s="26" t="s">
        <v>6175</v>
      </c>
      <c r="C1913" s="27" t="s">
        <v>6176</v>
      </c>
      <c r="D1913" s="27">
        <v>-0.38498996239269051</v>
      </c>
      <c r="E1913" s="27">
        <v>0.48570418687902994</v>
      </c>
      <c r="F1913" s="27" t="s">
        <v>6175</v>
      </c>
      <c r="G1913" s="27" t="s">
        <v>6177</v>
      </c>
      <c r="H1913" s="27" t="s">
        <v>1681</v>
      </c>
      <c r="I1913" s="26" t="s">
        <v>6175</v>
      </c>
    </row>
    <row r="1914" spans="2:9">
      <c r="B1914" s="26" t="s">
        <v>6178</v>
      </c>
      <c r="C1914" s="27" t="s">
        <v>6179</v>
      </c>
      <c r="D1914" s="27">
        <v>-3.8835846201762267E-2</v>
      </c>
      <c r="E1914" s="27">
        <v>1.9886805234404907</v>
      </c>
      <c r="F1914" s="27" t="s">
        <v>6178</v>
      </c>
      <c r="G1914" s="27" t="s">
        <v>6180</v>
      </c>
      <c r="H1914" s="27" t="s">
        <v>1427</v>
      </c>
      <c r="I1914" s="26" t="s">
        <v>6178</v>
      </c>
    </row>
    <row r="1915" spans="2:9">
      <c r="B1915" s="26" t="s">
        <v>6181</v>
      </c>
      <c r="C1915" s="27" t="s">
        <v>6182</v>
      </c>
      <c r="D1915" s="27">
        <v>0.26410496957863172</v>
      </c>
      <c r="E1915" s="27">
        <v>1.8462267051595664</v>
      </c>
      <c r="F1915" s="27" t="s">
        <v>6181</v>
      </c>
      <c r="G1915" s="27" t="s">
        <v>6181</v>
      </c>
      <c r="H1915" s="27" t="s">
        <v>4789</v>
      </c>
      <c r="I1915" s="26" t="s">
        <v>6181</v>
      </c>
    </row>
    <row r="1916" spans="2:9">
      <c r="B1916" s="26" t="s">
        <v>6183</v>
      </c>
      <c r="C1916" s="27" t="s">
        <v>6184</v>
      </c>
      <c r="D1916" s="27">
        <v>0.16369733942663481</v>
      </c>
      <c r="E1916" s="27">
        <v>-0.26050493527058693</v>
      </c>
      <c r="F1916" s="27" t="s">
        <v>6183</v>
      </c>
      <c r="G1916" s="27" t="s">
        <v>6183</v>
      </c>
      <c r="H1916" s="27" t="s">
        <v>1260</v>
      </c>
      <c r="I1916" s="26" t="s">
        <v>6183</v>
      </c>
    </row>
    <row r="1917" spans="2:9">
      <c r="B1917" s="26" t="s">
        <v>5274</v>
      </c>
      <c r="C1917" s="27" t="s">
        <v>6185</v>
      </c>
      <c r="D1917" s="27">
        <v>0.88004384316806972</v>
      </c>
      <c r="E1917" s="27">
        <v>-7.1660252027163501E-2</v>
      </c>
      <c r="F1917" s="27" t="s">
        <v>5274</v>
      </c>
      <c r="G1917" s="27" t="s">
        <v>5274</v>
      </c>
      <c r="H1917" s="27" t="s">
        <v>1194</v>
      </c>
      <c r="I1917" s="26" t="s">
        <v>5274</v>
      </c>
    </row>
    <row r="1918" spans="2:9">
      <c r="B1918" s="26" t="s">
        <v>6186</v>
      </c>
      <c r="C1918" s="27" t="s">
        <v>6187</v>
      </c>
      <c r="D1918" s="27">
        <v>-5.0584006843562263E-2</v>
      </c>
      <c r="E1918" s="27">
        <v>1.8273596735749233</v>
      </c>
      <c r="F1918" s="27" t="s">
        <v>6186</v>
      </c>
      <c r="G1918" s="27" t="s">
        <v>6188</v>
      </c>
      <c r="H1918" s="27" t="s">
        <v>1427</v>
      </c>
      <c r="I1918" s="26" t="s">
        <v>6186</v>
      </c>
    </row>
    <row r="1919" spans="2:9">
      <c r="B1919" s="26" t="s">
        <v>6189</v>
      </c>
      <c r="C1919" s="27" t="s">
        <v>6190</v>
      </c>
      <c r="D1919" s="27">
        <v>0.97691666345044215</v>
      </c>
      <c r="E1919" s="27">
        <v>0.36815801896415296</v>
      </c>
      <c r="F1919" s="27" t="s">
        <v>6191</v>
      </c>
      <c r="G1919" s="27" t="s">
        <v>6191</v>
      </c>
      <c r="H1919" s="27" t="s">
        <v>4490</v>
      </c>
      <c r="I1919" s="26" t="s">
        <v>6189</v>
      </c>
    </row>
    <row r="1920" spans="2:9">
      <c r="B1920" s="26" t="s">
        <v>6192</v>
      </c>
      <c r="C1920" s="27" t="s">
        <v>6193</v>
      </c>
      <c r="D1920" s="27">
        <v>0.38002100346088452</v>
      </c>
      <c r="E1920" s="27">
        <v>-1.2612778859515719</v>
      </c>
      <c r="F1920" s="27" t="s">
        <v>6192</v>
      </c>
      <c r="G1920" s="27" t="s">
        <v>6192</v>
      </c>
      <c r="H1920" s="27" t="s">
        <v>5540</v>
      </c>
      <c r="I1920" s="26" t="s">
        <v>6192</v>
      </c>
    </row>
    <row r="1921" spans="2:9">
      <c r="B1921" s="26" t="s">
        <v>6194</v>
      </c>
      <c r="C1921" s="27" t="s">
        <v>6195</v>
      </c>
      <c r="D1921" s="27">
        <v>-0.34646880228286958</v>
      </c>
      <c r="E1921" s="27">
        <v>-0.76708267247464135</v>
      </c>
      <c r="F1921" s="27" t="s">
        <v>6194</v>
      </c>
      <c r="G1921" s="27" t="s">
        <v>2486</v>
      </c>
      <c r="H1921" s="27" t="s">
        <v>1281</v>
      </c>
      <c r="I1921" s="26" t="s">
        <v>6194</v>
      </c>
    </row>
    <row r="1922" spans="2:9">
      <c r="B1922" s="26" t="s">
        <v>6196</v>
      </c>
      <c r="C1922" s="27" t="s">
        <v>6197</v>
      </c>
      <c r="D1922" s="27">
        <v>-1.6031582697356953E-2</v>
      </c>
      <c r="E1922" s="27">
        <v>2.0928243699823978</v>
      </c>
      <c r="F1922" s="27" t="s">
        <v>6196</v>
      </c>
      <c r="G1922" s="27" t="s">
        <v>6198</v>
      </c>
      <c r="H1922" s="27" t="s">
        <v>1427</v>
      </c>
      <c r="I1922" s="26" t="s">
        <v>6196</v>
      </c>
    </row>
    <row r="1923" spans="2:9">
      <c r="B1923" s="26" t="s">
        <v>6199</v>
      </c>
      <c r="C1923" s="27" t="s">
        <v>6200</v>
      </c>
      <c r="D1923" s="27">
        <v>0.87879595519588349</v>
      </c>
      <c r="E1923" s="27">
        <v>1.4003544165040811</v>
      </c>
      <c r="F1923" s="27" t="s">
        <v>6199</v>
      </c>
      <c r="G1923" s="27" t="s">
        <v>6201</v>
      </c>
      <c r="H1923" s="27" t="s">
        <v>1160</v>
      </c>
      <c r="I1923" s="26" t="s">
        <v>6199</v>
      </c>
    </row>
    <row r="1924" spans="2:9">
      <c r="B1924" s="26" t="s">
        <v>6202</v>
      </c>
      <c r="C1924" s="27" t="s">
        <v>6203</v>
      </c>
      <c r="D1924" s="27">
        <v>-0.59314842588785222</v>
      </c>
      <c r="E1924" s="27">
        <v>0.44710623105760344</v>
      </c>
      <c r="F1924" s="27" t="s">
        <v>6202</v>
      </c>
      <c r="G1924" s="27" t="s">
        <v>6202</v>
      </c>
      <c r="H1924" s="27" t="s">
        <v>1320</v>
      </c>
      <c r="I1924" s="26" t="s">
        <v>6202</v>
      </c>
    </row>
    <row r="1925" spans="2:9">
      <c r="B1925" s="26" t="s">
        <v>6204</v>
      </c>
      <c r="C1925" s="27" t="s">
        <v>6205</v>
      </c>
      <c r="D1925" s="27">
        <v>-9.1756493940947217E-2</v>
      </c>
      <c r="E1925" s="27">
        <v>0.69484003369043956</v>
      </c>
      <c r="F1925" s="27" t="s">
        <v>6204</v>
      </c>
      <c r="G1925" s="27" t="s">
        <v>6204</v>
      </c>
      <c r="H1925" s="27" t="s">
        <v>1522</v>
      </c>
      <c r="I1925" s="26" t="s">
        <v>6204</v>
      </c>
    </row>
    <row r="1926" spans="2:9">
      <c r="B1926" s="26" t="s">
        <v>6206</v>
      </c>
      <c r="C1926" s="27" t="s">
        <v>6207</v>
      </c>
      <c r="D1926" s="27">
        <v>-0.72324524329819784</v>
      </c>
      <c r="E1926" s="27">
        <v>-1.2757309943454873</v>
      </c>
      <c r="F1926" s="27" t="s">
        <v>6206</v>
      </c>
      <c r="G1926" s="27" t="s">
        <v>6208</v>
      </c>
      <c r="H1926" s="27" t="s">
        <v>1449</v>
      </c>
      <c r="I1926" s="26" t="s">
        <v>6206</v>
      </c>
    </row>
    <row r="1927" spans="2:9">
      <c r="B1927" s="26" t="s">
        <v>6209</v>
      </c>
      <c r="C1927" s="27" t="s">
        <v>6210</v>
      </c>
      <c r="D1927" s="27">
        <v>0.60439701919223154</v>
      </c>
      <c r="E1927" s="27">
        <v>-2.0609720315096767</v>
      </c>
      <c r="F1927" s="27" t="s">
        <v>6209</v>
      </c>
      <c r="G1927" s="27" t="s">
        <v>6211</v>
      </c>
      <c r="H1927" s="27" t="s">
        <v>488</v>
      </c>
      <c r="I1927" s="26" t="s">
        <v>6209</v>
      </c>
    </row>
    <row r="1928" spans="2:9">
      <c r="B1928" s="26" t="s">
        <v>6212</v>
      </c>
      <c r="C1928" s="27" t="s">
        <v>6213</v>
      </c>
      <c r="D1928" s="27">
        <v>0.78233512801354221</v>
      </c>
      <c r="E1928" s="27">
        <v>0.17970608110235597</v>
      </c>
      <c r="F1928" s="27" t="s">
        <v>6212</v>
      </c>
      <c r="G1928" s="27" t="s">
        <v>6212</v>
      </c>
      <c r="H1928" s="27" t="s">
        <v>1325</v>
      </c>
      <c r="I1928" s="26" t="s">
        <v>6212</v>
      </c>
    </row>
    <row r="1929" spans="2:9">
      <c r="B1929" s="26" t="s">
        <v>6214</v>
      </c>
      <c r="C1929" s="27" t="s">
        <v>6215</v>
      </c>
      <c r="D1929" s="27">
        <v>-0.39356477550059238</v>
      </c>
      <c r="E1929" s="27">
        <v>-0.97219374699426886</v>
      </c>
      <c r="F1929" s="27" t="s">
        <v>6214</v>
      </c>
      <c r="G1929" s="27" t="s">
        <v>6214</v>
      </c>
      <c r="H1929" s="27" t="s">
        <v>1281</v>
      </c>
      <c r="I1929" s="26" t="s">
        <v>6214</v>
      </c>
    </row>
    <row r="1930" spans="2:9">
      <c r="B1930" s="26" t="s">
        <v>6216</v>
      </c>
      <c r="C1930" s="27" t="s">
        <v>6217</v>
      </c>
      <c r="D1930" s="27">
        <v>0.69030740009343594</v>
      </c>
      <c r="E1930" s="27">
        <v>4.7801253175809022E-2</v>
      </c>
      <c r="F1930" s="27" t="s">
        <v>6216</v>
      </c>
      <c r="G1930" s="27" t="s">
        <v>6216</v>
      </c>
      <c r="H1930" s="27" t="s">
        <v>1299</v>
      </c>
      <c r="I1930" s="26" t="s">
        <v>6216</v>
      </c>
    </row>
    <row r="1931" spans="2:9">
      <c r="B1931" s="26" t="s">
        <v>6218</v>
      </c>
      <c r="C1931" s="27" t="s">
        <v>6219</v>
      </c>
      <c r="D1931" s="27">
        <v>0.97748910992677673</v>
      </c>
      <c r="E1931" s="27">
        <v>-2.8023181812606239</v>
      </c>
      <c r="F1931" s="27" t="s">
        <v>6218</v>
      </c>
      <c r="G1931" s="27" t="s">
        <v>6220</v>
      </c>
      <c r="H1931" s="27" t="s">
        <v>488</v>
      </c>
      <c r="I1931" s="26" t="s">
        <v>6218</v>
      </c>
    </row>
    <row r="1932" spans="2:9">
      <c r="B1932" s="26" t="s">
        <v>6221</v>
      </c>
      <c r="C1932" s="27" t="s">
        <v>6222</v>
      </c>
      <c r="D1932" s="27">
        <v>0.66629687778810653</v>
      </c>
      <c r="E1932" s="27">
        <v>0.2284810523785927</v>
      </c>
      <c r="F1932" s="27" t="s">
        <v>6221</v>
      </c>
      <c r="G1932" s="27" t="s">
        <v>6223</v>
      </c>
      <c r="H1932" s="27" t="s">
        <v>1325</v>
      </c>
      <c r="I1932" s="26" t="s">
        <v>6221</v>
      </c>
    </row>
    <row r="1933" spans="2:9">
      <c r="B1933" s="26" t="s">
        <v>6223</v>
      </c>
      <c r="C1933" s="27" t="s">
        <v>6222</v>
      </c>
      <c r="D1933" s="27">
        <v>0.66629687778810653</v>
      </c>
      <c r="E1933" s="27">
        <v>0.2284810523785927</v>
      </c>
      <c r="F1933" s="27" t="s">
        <v>6223</v>
      </c>
      <c r="G1933" s="27" t="s">
        <v>6223</v>
      </c>
      <c r="H1933" s="27" t="s">
        <v>1325</v>
      </c>
      <c r="I1933" s="26" t="s">
        <v>6223</v>
      </c>
    </row>
    <row r="1934" spans="2:9">
      <c r="B1934" s="26" t="s">
        <v>6224</v>
      </c>
      <c r="C1934" s="27" t="s">
        <v>6225</v>
      </c>
      <c r="D1934" s="27">
        <v>-0.70372720198511596</v>
      </c>
      <c r="E1934" s="27">
        <v>3.0650949491741182</v>
      </c>
      <c r="F1934" s="27" t="s">
        <v>6224</v>
      </c>
      <c r="G1934" s="27" t="s">
        <v>6224</v>
      </c>
      <c r="H1934" s="27" t="s">
        <v>1372</v>
      </c>
      <c r="I1934" s="26" t="s">
        <v>6224</v>
      </c>
    </row>
    <row r="1935" spans="2:9">
      <c r="B1935" s="26" t="s">
        <v>6226</v>
      </c>
      <c r="C1935" s="27" t="s">
        <v>6227</v>
      </c>
      <c r="D1935" s="27">
        <v>0.60314041092872817</v>
      </c>
      <c r="E1935" s="27">
        <v>0.6687560292508743</v>
      </c>
      <c r="F1935" s="27" t="s">
        <v>6226</v>
      </c>
      <c r="G1935" s="27" t="s">
        <v>6226</v>
      </c>
      <c r="H1935" s="27" t="s">
        <v>1411</v>
      </c>
      <c r="I1935" s="26" t="s">
        <v>6226</v>
      </c>
    </row>
    <row r="1936" spans="2:9">
      <c r="B1936" s="26" t="s">
        <v>6228</v>
      </c>
      <c r="C1936" s="27" t="s">
        <v>6229</v>
      </c>
      <c r="D1936" s="27">
        <v>0.19046085891553058</v>
      </c>
      <c r="E1936" s="27">
        <v>-1.1164277553138244</v>
      </c>
      <c r="F1936" s="27" t="s">
        <v>6228</v>
      </c>
      <c r="G1936" s="27" t="s">
        <v>6230</v>
      </c>
      <c r="H1936" s="27" t="s">
        <v>1155</v>
      </c>
      <c r="I1936" s="26" t="s">
        <v>6228</v>
      </c>
    </row>
    <row r="1937" spans="2:9">
      <c r="B1937" s="26" t="s">
        <v>6231</v>
      </c>
      <c r="C1937" s="27" t="s">
        <v>6232</v>
      </c>
      <c r="D1937" s="27">
        <v>-0.74628882551880849</v>
      </c>
      <c r="E1937" s="27">
        <v>-1.1362564669381872</v>
      </c>
      <c r="F1937" s="27" t="s">
        <v>6231</v>
      </c>
      <c r="G1937" s="27" t="s">
        <v>6233</v>
      </c>
      <c r="H1937" s="27" t="s">
        <v>1264</v>
      </c>
      <c r="I1937" s="26" t="s">
        <v>6231</v>
      </c>
    </row>
    <row r="1938" spans="2:9">
      <c r="B1938" s="26" t="s">
        <v>6234</v>
      </c>
      <c r="C1938" s="27" t="s">
        <v>6235</v>
      </c>
      <c r="D1938" s="27">
        <v>0.15622494106190934</v>
      </c>
      <c r="E1938" s="27">
        <v>-1.4568018468630215</v>
      </c>
      <c r="F1938" s="27" t="s">
        <v>6234</v>
      </c>
      <c r="G1938" s="27" t="s">
        <v>6234</v>
      </c>
      <c r="H1938" s="27" t="s">
        <v>3423</v>
      </c>
      <c r="I1938" s="26" t="s">
        <v>6234</v>
      </c>
    </row>
    <row r="1939" spans="2:9">
      <c r="B1939" s="26" t="s">
        <v>6236</v>
      </c>
      <c r="C1939" s="27" t="s">
        <v>6237</v>
      </c>
      <c r="D1939" s="27">
        <v>0.74647732906750586</v>
      </c>
      <c r="E1939" s="27">
        <v>-2.873387905638377E-2</v>
      </c>
      <c r="F1939" s="27" t="s">
        <v>6236</v>
      </c>
      <c r="G1939" s="27" t="s">
        <v>6236</v>
      </c>
      <c r="H1939" s="27" t="s">
        <v>1299</v>
      </c>
      <c r="I1939" s="26" t="s">
        <v>6236</v>
      </c>
    </row>
    <row r="1940" spans="2:9">
      <c r="B1940" s="26" t="s">
        <v>6238</v>
      </c>
      <c r="C1940" s="27" t="s">
        <v>6239</v>
      </c>
      <c r="D1940" s="27">
        <v>-0.18708883092229942</v>
      </c>
      <c r="E1940" s="27">
        <v>-0.84473412485376875</v>
      </c>
      <c r="F1940" s="27" t="s">
        <v>6238</v>
      </c>
      <c r="G1940" s="27" t="s">
        <v>6238</v>
      </c>
      <c r="H1940" s="27" t="s">
        <v>1281</v>
      </c>
      <c r="I1940" s="26" t="s">
        <v>6238</v>
      </c>
    </row>
    <row r="1941" spans="2:9">
      <c r="B1941" s="26" t="s">
        <v>6240</v>
      </c>
      <c r="C1941" s="27" t="s">
        <v>6241</v>
      </c>
      <c r="D1941" s="27">
        <v>0.64109431361546299</v>
      </c>
      <c r="E1941" s="27">
        <v>-1.6947112149479637</v>
      </c>
      <c r="F1941" s="27" t="s">
        <v>6240</v>
      </c>
      <c r="G1941" s="27" t="s">
        <v>6242</v>
      </c>
      <c r="H1941" s="27" t="s">
        <v>488</v>
      </c>
      <c r="I1941" s="26" t="s">
        <v>6240</v>
      </c>
    </row>
    <row r="1942" spans="2:9">
      <c r="B1942" s="26" t="s">
        <v>6243</v>
      </c>
      <c r="C1942" s="27" t="s">
        <v>6244</v>
      </c>
      <c r="D1942" s="27">
        <v>0.69956115250776452</v>
      </c>
      <c r="E1942" s="27">
        <v>-1.3091818955509245</v>
      </c>
      <c r="F1942" s="27" t="s">
        <v>6243</v>
      </c>
      <c r="G1942" s="27" t="s">
        <v>6125</v>
      </c>
      <c r="H1942" s="27" t="s">
        <v>488</v>
      </c>
      <c r="I1942" s="26" t="s">
        <v>6243</v>
      </c>
    </row>
    <row r="1943" spans="2:9">
      <c r="B1943" s="26" t="s">
        <v>6245</v>
      </c>
      <c r="C1943" s="27" t="s">
        <v>6246</v>
      </c>
      <c r="D1943" s="27">
        <v>0.20152619337627006</v>
      </c>
      <c r="E1943" s="27">
        <v>1.8298730318537146</v>
      </c>
      <c r="F1943" s="27" t="s">
        <v>6245</v>
      </c>
      <c r="G1943" s="27" t="s">
        <v>6247</v>
      </c>
      <c r="H1943" s="27" t="s">
        <v>6248</v>
      </c>
      <c r="I1943" s="26" t="s">
        <v>6245</v>
      </c>
    </row>
    <row r="1944" spans="2:9">
      <c r="B1944" s="26" t="s">
        <v>6249</v>
      </c>
      <c r="C1944" s="27" t="s">
        <v>6250</v>
      </c>
      <c r="D1944" s="27">
        <v>0.12191298995916469</v>
      </c>
      <c r="E1944" s="27">
        <v>2.7612679498963031</v>
      </c>
      <c r="F1944" s="27" t="s">
        <v>6249</v>
      </c>
      <c r="G1944" s="27" t="s">
        <v>6251</v>
      </c>
      <c r="H1944" s="27" t="s">
        <v>4427</v>
      </c>
      <c r="I1944" s="26" t="s">
        <v>6249</v>
      </c>
    </row>
    <row r="1945" spans="2:9">
      <c r="B1945" s="26" t="s">
        <v>6252</v>
      </c>
      <c r="C1945" s="27" t="s">
        <v>6253</v>
      </c>
      <c r="D1945" s="27">
        <v>-2.6304031683741231E-3</v>
      </c>
      <c r="E1945" s="27">
        <v>1.9094600031340883</v>
      </c>
      <c r="F1945" s="27" t="s">
        <v>6252</v>
      </c>
      <c r="G1945" s="27" t="s">
        <v>6254</v>
      </c>
      <c r="H1945" s="27" t="s">
        <v>1427</v>
      </c>
      <c r="I1945" s="26" t="s">
        <v>6252</v>
      </c>
    </row>
    <row r="1946" spans="2:9">
      <c r="B1946" s="26" t="s">
        <v>6255</v>
      </c>
      <c r="C1946" s="27" t="s">
        <v>6256</v>
      </c>
      <c r="D1946" s="27">
        <v>0.64256917896711963</v>
      </c>
      <c r="E1946" s="27">
        <v>0.20889671284196304</v>
      </c>
      <c r="F1946" s="27" t="s">
        <v>6255</v>
      </c>
      <c r="G1946" s="27" t="s">
        <v>6255</v>
      </c>
      <c r="H1946" s="27" t="s">
        <v>1325</v>
      </c>
      <c r="I1946" s="26" t="s">
        <v>6255</v>
      </c>
    </row>
    <row r="1947" spans="2:9">
      <c r="B1947" s="26" t="s">
        <v>6257</v>
      </c>
      <c r="C1947" s="27" t="s">
        <v>6258</v>
      </c>
      <c r="D1947" s="27">
        <v>0.79517023360508299</v>
      </c>
      <c r="E1947" s="27">
        <v>-1.6337712980871939</v>
      </c>
      <c r="F1947" s="27" t="s">
        <v>6257</v>
      </c>
      <c r="G1947" s="27" t="s">
        <v>6259</v>
      </c>
      <c r="H1947" s="27" t="s">
        <v>488</v>
      </c>
      <c r="I1947" s="26" t="s">
        <v>6257</v>
      </c>
    </row>
    <row r="1948" spans="2:9">
      <c r="B1948" s="26" t="s">
        <v>6260</v>
      </c>
      <c r="C1948" s="27" t="s">
        <v>6261</v>
      </c>
      <c r="D1948" s="27">
        <v>0.324318825443488</v>
      </c>
      <c r="E1948" s="27">
        <v>1.2901421579522345</v>
      </c>
      <c r="F1948" s="27" t="s">
        <v>6260</v>
      </c>
      <c r="G1948" s="27" t="s">
        <v>6260</v>
      </c>
      <c r="H1948" s="27" t="s">
        <v>1305</v>
      </c>
      <c r="I1948" s="26" t="s">
        <v>6260</v>
      </c>
    </row>
    <row r="1949" spans="2:9">
      <c r="B1949" s="26" t="s">
        <v>6262</v>
      </c>
      <c r="C1949" s="27" t="s">
        <v>6263</v>
      </c>
      <c r="D1949" s="27">
        <v>-8.4055580819575801E-2</v>
      </c>
      <c r="E1949" s="27">
        <v>0.20746029885145587</v>
      </c>
      <c r="F1949" s="27" t="s">
        <v>6262</v>
      </c>
      <c r="G1949" s="27" t="s">
        <v>6264</v>
      </c>
      <c r="H1949" s="27" t="s">
        <v>2201</v>
      </c>
      <c r="I1949" s="26" t="s">
        <v>6262</v>
      </c>
    </row>
    <row r="1950" spans="2:9">
      <c r="B1950" s="26" t="s">
        <v>6265</v>
      </c>
      <c r="C1950" s="27" t="s">
        <v>6266</v>
      </c>
      <c r="D1950" s="27">
        <v>0.531861166301281</v>
      </c>
      <c r="E1950" s="27">
        <v>-1.5216932289322194</v>
      </c>
      <c r="F1950" s="27" t="s">
        <v>6265</v>
      </c>
      <c r="G1950" s="27" t="s">
        <v>5680</v>
      </c>
      <c r="H1950" s="27" t="s">
        <v>488</v>
      </c>
      <c r="I1950" s="26" t="s">
        <v>6265</v>
      </c>
    </row>
    <row r="1951" spans="2:9">
      <c r="B1951" s="26" t="s">
        <v>6267</v>
      </c>
      <c r="C1951" s="27" t="s">
        <v>6268</v>
      </c>
      <c r="D1951" s="27">
        <v>-0.16340487329503389</v>
      </c>
      <c r="E1951" s="27">
        <v>-0.708064359557392</v>
      </c>
      <c r="F1951" s="27" t="s">
        <v>6267</v>
      </c>
      <c r="G1951" s="27" t="s">
        <v>6267</v>
      </c>
      <c r="H1951" s="27" t="s">
        <v>1281</v>
      </c>
      <c r="I1951" s="26" t="s">
        <v>6267</v>
      </c>
    </row>
    <row r="1952" spans="2:9">
      <c r="B1952" s="26" t="s">
        <v>6269</v>
      </c>
      <c r="C1952" s="27" t="s">
        <v>6270</v>
      </c>
      <c r="D1952" s="27">
        <v>-0.52350103758632627</v>
      </c>
      <c r="E1952" s="27">
        <v>-0.89310938079062563</v>
      </c>
      <c r="F1952" s="27" t="s">
        <v>6269</v>
      </c>
      <c r="G1952" s="27" t="s">
        <v>6271</v>
      </c>
      <c r="H1952" s="27" t="s">
        <v>1281</v>
      </c>
      <c r="I1952" s="26" t="s">
        <v>6269</v>
      </c>
    </row>
    <row r="1953" spans="2:9">
      <c r="B1953" s="26" t="s">
        <v>6272</v>
      </c>
      <c r="C1953" s="27" t="s">
        <v>6273</v>
      </c>
      <c r="D1953" s="27">
        <v>0.61384797861894447</v>
      </c>
      <c r="E1953" s="27">
        <v>-1.3790632425372249</v>
      </c>
      <c r="F1953" s="27" t="s">
        <v>6272</v>
      </c>
      <c r="G1953" s="27" t="s">
        <v>3308</v>
      </c>
      <c r="H1953" s="27" t="s">
        <v>488</v>
      </c>
      <c r="I1953" s="26" t="s">
        <v>6272</v>
      </c>
    </row>
    <row r="1954" spans="2:9">
      <c r="B1954" s="26" t="s">
        <v>6274</v>
      </c>
      <c r="C1954" s="27" t="s">
        <v>6275</v>
      </c>
      <c r="D1954" s="27">
        <v>0.54183397213251272</v>
      </c>
      <c r="E1954" s="27">
        <v>-1.6265020668534182</v>
      </c>
      <c r="F1954" s="27" t="s">
        <v>6274</v>
      </c>
      <c r="G1954" s="27" t="s">
        <v>6276</v>
      </c>
      <c r="H1954" s="27" t="s">
        <v>488</v>
      </c>
      <c r="I1954" s="26" t="s">
        <v>6274</v>
      </c>
    </row>
    <row r="1955" spans="2:9">
      <c r="B1955" s="26" t="s">
        <v>6277</v>
      </c>
      <c r="C1955" s="27" t="s">
        <v>6278</v>
      </c>
      <c r="D1955" s="27">
        <v>-1.2422189028702015E-2</v>
      </c>
      <c r="E1955" s="27">
        <v>0.15279275891755592</v>
      </c>
      <c r="F1955" s="27" t="s">
        <v>6277</v>
      </c>
      <c r="G1955" s="27" t="s">
        <v>6277</v>
      </c>
      <c r="H1955" s="27" t="s">
        <v>1952</v>
      </c>
      <c r="I1955" s="26" t="s">
        <v>6277</v>
      </c>
    </row>
    <row r="1956" spans="2:9">
      <c r="B1956" s="26" t="s">
        <v>6279</v>
      </c>
      <c r="C1956" s="27" t="s">
        <v>6280</v>
      </c>
      <c r="D1956" s="27">
        <v>-0.34109144727909702</v>
      </c>
      <c r="E1956" s="27">
        <v>-1.1470949873733309</v>
      </c>
      <c r="F1956" s="27" t="s">
        <v>6279</v>
      </c>
      <c r="G1956" s="27" t="s">
        <v>6281</v>
      </c>
      <c r="H1956" s="27" t="s">
        <v>1492</v>
      </c>
      <c r="I1956" s="26" t="s">
        <v>6279</v>
      </c>
    </row>
    <row r="1957" spans="2:9">
      <c r="B1957" s="26" t="s">
        <v>6204</v>
      </c>
      <c r="C1957" s="27" t="s">
        <v>6282</v>
      </c>
      <c r="D1957" s="27">
        <v>-0.22674902534992564</v>
      </c>
      <c r="E1957" s="27">
        <v>0.70727746203430109</v>
      </c>
      <c r="F1957" s="27" t="s">
        <v>6204</v>
      </c>
      <c r="G1957" s="27" t="s">
        <v>6204</v>
      </c>
      <c r="H1957" s="27" t="s">
        <v>1497</v>
      </c>
      <c r="I1957" s="26" t="s">
        <v>6204</v>
      </c>
    </row>
    <row r="1958" spans="2:9">
      <c r="B1958" s="26" t="s">
        <v>6283</v>
      </c>
      <c r="C1958" s="27" t="s">
        <v>6284</v>
      </c>
      <c r="D1958" s="27">
        <v>-0.16481807972748461</v>
      </c>
      <c r="E1958" s="27">
        <v>2.5694737460915076</v>
      </c>
      <c r="F1958" s="27" t="s">
        <v>6283</v>
      </c>
      <c r="G1958" s="27" t="s">
        <v>6285</v>
      </c>
      <c r="H1958" s="27" t="s">
        <v>3414</v>
      </c>
      <c r="I1958" s="26" t="s">
        <v>6283</v>
      </c>
    </row>
    <row r="1959" spans="2:9">
      <c r="B1959" s="26" t="s">
        <v>6286</v>
      </c>
      <c r="C1959" s="27" t="s">
        <v>6287</v>
      </c>
      <c r="D1959" s="27">
        <v>-0.38123227570367607</v>
      </c>
      <c r="E1959" s="27">
        <v>-0.81276320886249975</v>
      </c>
      <c r="F1959" s="27" t="s">
        <v>6286</v>
      </c>
      <c r="G1959" s="27" t="s">
        <v>6286</v>
      </c>
      <c r="H1959" s="27" t="s">
        <v>1281</v>
      </c>
      <c r="I1959" s="26" t="s">
        <v>6286</v>
      </c>
    </row>
    <row r="1960" spans="2:9">
      <c r="B1960" s="26" t="s">
        <v>6288</v>
      </c>
      <c r="C1960" s="27" t="s">
        <v>6289</v>
      </c>
      <c r="D1960" s="27">
        <v>0.34484041243434144</v>
      </c>
      <c r="E1960" s="27">
        <v>-1.2316788478061569</v>
      </c>
      <c r="F1960" s="27" t="s">
        <v>6288</v>
      </c>
      <c r="G1960" s="27" t="s">
        <v>6290</v>
      </c>
      <c r="H1960" s="27" t="s">
        <v>2065</v>
      </c>
      <c r="I1960" s="26" t="s">
        <v>6288</v>
      </c>
    </row>
    <row r="1961" spans="2:9">
      <c r="B1961" s="26" t="s">
        <v>6291</v>
      </c>
      <c r="C1961" s="27" t="s">
        <v>6292</v>
      </c>
      <c r="D1961" s="27">
        <v>1.0727090365429712</v>
      </c>
      <c r="E1961" s="27">
        <v>0.38048176361899139</v>
      </c>
      <c r="F1961" s="27" t="s">
        <v>6291</v>
      </c>
      <c r="G1961" s="27" t="s">
        <v>6291</v>
      </c>
      <c r="H1961" s="27" t="s">
        <v>3031</v>
      </c>
      <c r="I1961" s="26" t="s">
        <v>6291</v>
      </c>
    </row>
    <row r="1962" spans="2:9">
      <c r="B1962" s="26" t="s">
        <v>6293</v>
      </c>
      <c r="C1962" s="27" t="s">
        <v>6294</v>
      </c>
      <c r="D1962" s="27">
        <v>0.18492461306244648</v>
      </c>
      <c r="E1962" s="27">
        <v>-1.07053609683055</v>
      </c>
      <c r="F1962" s="27" t="s">
        <v>6293</v>
      </c>
      <c r="G1962" s="27" t="s">
        <v>6295</v>
      </c>
      <c r="H1962" s="27" t="s">
        <v>6296</v>
      </c>
      <c r="I1962" s="26" t="s">
        <v>6293</v>
      </c>
    </row>
    <row r="1963" spans="2:9">
      <c r="B1963" s="26" t="s">
        <v>6297</v>
      </c>
      <c r="C1963" s="27" t="s">
        <v>6298</v>
      </c>
      <c r="D1963" s="27">
        <v>0.31762896478519631</v>
      </c>
      <c r="E1963" s="27">
        <v>-1.335779018498735</v>
      </c>
      <c r="F1963" s="27" t="s">
        <v>6297</v>
      </c>
      <c r="G1963" s="27" t="s">
        <v>6299</v>
      </c>
      <c r="H1963" s="27" t="s">
        <v>4303</v>
      </c>
      <c r="I1963" s="26" t="s">
        <v>6297</v>
      </c>
    </row>
    <row r="1964" spans="2:9">
      <c r="B1964" s="26" t="s">
        <v>6300</v>
      </c>
      <c r="C1964" s="27" t="s">
        <v>6301</v>
      </c>
      <c r="D1964" s="27">
        <v>0.79366055410044412</v>
      </c>
      <c r="E1964" s="27">
        <v>0.23762657366430084</v>
      </c>
      <c r="F1964" s="27" t="s">
        <v>6300</v>
      </c>
      <c r="G1964" s="27" t="s">
        <v>6300</v>
      </c>
      <c r="H1964" s="27" t="s">
        <v>4720</v>
      </c>
      <c r="I1964" s="26" t="s">
        <v>6300</v>
      </c>
    </row>
    <row r="1965" spans="2:9">
      <c r="B1965" s="26" t="s">
        <v>6302</v>
      </c>
      <c r="C1965" s="27" t="s">
        <v>6303</v>
      </c>
      <c r="D1965" s="27">
        <v>0.85689848566931548</v>
      </c>
      <c r="E1965" s="27">
        <v>3.5619260569343537E-2</v>
      </c>
      <c r="F1965" s="27" t="s">
        <v>6302</v>
      </c>
      <c r="G1965" s="27" t="s">
        <v>6304</v>
      </c>
      <c r="H1965" s="27" t="s">
        <v>1293</v>
      </c>
      <c r="I1965" s="26" t="s">
        <v>6302</v>
      </c>
    </row>
    <row r="1966" spans="2:9">
      <c r="B1966" s="26" t="s">
        <v>6305</v>
      </c>
      <c r="C1966" s="27" t="s">
        <v>6306</v>
      </c>
      <c r="D1966" s="27">
        <v>0.91491907222126345</v>
      </c>
      <c r="E1966" s="27">
        <v>0.29367433012337613</v>
      </c>
      <c r="F1966" s="27" t="s">
        <v>6305</v>
      </c>
      <c r="G1966" s="27" t="s">
        <v>6307</v>
      </c>
      <c r="H1966" s="27" t="s">
        <v>3350</v>
      </c>
      <c r="I1966" s="26" t="s">
        <v>6305</v>
      </c>
    </row>
    <row r="1967" spans="2:9">
      <c r="B1967" s="26" t="s">
        <v>6308</v>
      </c>
      <c r="C1967" s="27" t="s">
        <v>6309</v>
      </c>
      <c r="D1967" s="27">
        <v>-0.38702851265752009</v>
      </c>
      <c r="E1967" s="27">
        <v>-0.89752856372364431</v>
      </c>
      <c r="F1967" s="27" t="s">
        <v>6308</v>
      </c>
      <c r="G1967" s="27" t="s">
        <v>6310</v>
      </c>
      <c r="H1967" s="27" t="s">
        <v>1281</v>
      </c>
      <c r="I1967" s="26" t="s">
        <v>6308</v>
      </c>
    </row>
    <row r="1968" spans="2:9">
      <c r="B1968" s="26" t="s">
        <v>6311</v>
      </c>
      <c r="C1968" s="27" t="s">
        <v>6312</v>
      </c>
      <c r="D1968" s="27">
        <v>0.54726896582046702</v>
      </c>
      <c r="E1968" s="27">
        <v>-1.981396849205729</v>
      </c>
      <c r="F1968" s="27" t="s">
        <v>6311</v>
      </c>
      <c r="G1968" s="27" t="s">
        <v>6311</v>
      </c>
      <c r="H1968" s="27" t="s">
        <v>1198</v>
      </c>
      <c r="I1968" s="26" t="s">
        <v>6311</v>
      </c>
    </row>
    <row r="1969" spans="2:9">
      <c r="B1969" s="26" t="s">
        <v>6313</v>
      </c>
      <c r="C1969" s="27" t="s">
        <v>6314</v>
      </c>
      <c r="D1969" s="27">
        <v>-0.25012314082974912</v>
      </c>
      <c r="E1969" s="27">
        <v>-2.979451683261122</v>
      </c>
      <c r="F1969" s="27" t="s">
        <v>6313</v>
      </c>
      <c r="G1969" s="27" t="s">
        <v>6315</v>
      </c>
      <c r="H1969" s="27" t="s">
        <v>1501</v>
      </c>
      <c r="I1969" s="26" t="s">
        <v>6313</v>
      </c>
    </row>
    <row r="1970" spans="2:9">
      <c r="B1970" s="26" t="s">
        <v>6316</v>
      </c>
      <c r="C1970" s="27" t="s">
        <v>6317</v>
      </c>
      <c r="D1970" s="27">
        <v>4.2837361160951645E-2</v>
      </c>
      <c r="E1970" s="27">
        <v>-1.33708452264818</v>
      </c>
      <c r="F1970" s="27" t="s">
        <v>6316</v>
      </c>
      <c r="G1970" s="27" t="s">
        <v>6318</v>
      </c>
      <c r="H1970" s="27" t="s">
        <v>1257</v>
      </c>
      <c r="I1970" s="26" t="s">
        <v>6316</v>
      </c>
    </row>
    <row r="1971" spans="2:9">
      <c r="B1971" s="26" t="s">
        <v>6319</v>
      </c>
      <c r="C1971" s="27" t="s">
        <v>6320</v>
      </c>
      <c r="D1971" s="27">
        <v>-0.35770524484306443</v>
      </c>
      <c r="E1971" s="27">
        <v>2.5927215445090672</v>
      </c>
      <c r="F1971" s="27" t="s">
        <v>6319</v>
      </c>
      <c r="G1971" s="27" t="s">
        <v>6321</v>
      </c>
      <c r="H1971" s="27" t="s">
        <v>1174</v>
      </c>
      <c r="I1971" s="26" t="s">
        <v>6319</v>
      </c>
    </row>
    <row r="1972" spans="2:9">
      <c r="B1972" s="26" t="s">
        <v>6322</v>
      </c>
      <c r="C1972" s="27" t="s">
        <v>6323</v>
      </c>
      <c r="D1972" s="27">
        <v>-0.71392171605891208</v>
      </c>
      <c r="E1972" s="27">
        <v>3.0541341770756665</v>
      </c>
      <c r="F1972" s="27" t="s">
        <v>6322</v>
      </c>
      <c r="G1972" s="27" t="s">
        <v>6322</v>
      </c>
      <c r="H1972" s="27" t="s">
        <v>1372</v>
      </c>
      <c r="I1972" s="26" t="s">
        <v>6322</v>
      </c>
    </row>
    <row r="1973" spans="2:9">
      <c r="B1973" s="26" t="s">
        <v>6324</v>
      </c>
      <c r="C1973" s="27" t="s">
        <v>6325</v>
      </c>
      <c r="D1973" s="27">
        <v>0.17003206644391244</v>
      </c>
      <c r="E1973" s="27">
        <v>2.0727356132477022</v>
      </c>
      <c r="F1973" s="27" t="s">
        <v>6324</v>
      </c>
      <c r="G1973" s="27" t="s">
        <v>6324</v>
      </c>
      <c r="H1973" s="27" t="s">
        <v>1653</v>
      </c>
      <c r="I1973" s="26" t="s">
        <v>6324</v>
      </c>
    </row>
    <row r="1974" spans="2:9">
      <c r="B1974" s="26" t="s">
        <v>6326</v>
      </c>
      <c r="C1974" s="27" t="s">
        <v>6327</v>
      </c>
      <c r="D1974" s="27">
        <v>0.81487676015198629</v>
      </c>
      <c r="E1974" s="27">
        <v>-1.1876057953704573</v>
      </c>
      <c r="F1974" s="27" t="s">
        <v>6326</v>
      </c>
      <c r="G1974" s="27" t="s">
        <v>6328</v>
      </c>
      <c r="H1974" s="27" t="s">
        <v>488</v>
      </c>
      <c r="I1974" s="26" t="s">
        <v>6326</v>
      </c>
    </row>
    <row r="1975" spans="2:9">
      <c r="B1975" s="26" t="s">
        <v>6329</v>
      </c>
      <c r="C1975" s="27" t="s">
        <v>6330</v>
      </c>
      <c r="D1975" s="27">
        <v>-0.55492394501312958</v>
      </c>
      <c r="E1975" s="27">
        <v>-1.0555821129232481</v>
      </c>
      <c r="F1975" s="27" t="s">
        <v>6329</v>
      </c>
      <c r="G1975" s="27" t="s">
        <v>6331</v>
      </c>
      <c r="H1975" s="27" t="s">
        <v>1264</v>
      </c>
      <c r="I1975" s="26" t="s">
        <v>6329</v>
      </c>
    </row>
    <row r="1976" spans="2:9">
      <c r="B1976" s="26" t="s">
        <v>6332</v>
      </c>
      <c r="C1976" s="27" t="s">
        <v>6333</v>
      </c>
      <c r="D1976" s="27">
        <v>0.60483510905178683</v>
      </c>
      <c r="E1976" s="27">
        <v>-1.9620991136762278</v>
      </c>
      <c r="F1976" s="27" t="s">
        <v>6332</v>
      </c>
      <c r="G1976" s="27" t="s">
        <v>6334</v>
      </c>
      <c r="H1976" s="27" t="s">
        <v>488</v>
      </c>
      <c r="I1976" s="26" t="s">
        <v>6332</v>
      </c>
    </row>
    <row r="1977" spans="2:9">
      <c r="B1977" s="26" t="s">
        <v>6335</v>
      </c>
      <c r="C1977" s="27" t="s">
        <v>6336</v>
      </c>
      <c r="D1977" s="27">
        <v>0.87442391788323259</v>
      </c>
      <c r="E1977" s="27">
        <v>0.24888395133440777</v>
      </c>
      <c r="F1977" s="27" t="s">
        <v>6335</v>
      </c>
      <c r="G1977" s="27" t="s">
        <v>6337</v>
      </c>
      <c r="H1977" s="27" t="s">
        <v>2051</v>
      </c>
      <c r="I1977" s="26" t="s">
        <v>6335</v>
      </c>
    </row>
    <row r="1978" spans="2:9">
      <c r="B1978" s="26" t="s">
        <v>6338</v>
      </c>
      <c r="C1978" s="27" t="s">
        <v>6339</v>
      </c>
      <c r="D1978" s="27">
        <v>0.31646659483792999</v>
      </c>
      <c r="E1978" s="27">
        <v>1.7482090612391958</v>
      </c>
      <c r="F1978" s="27" t="s">
        <v>6338</v>
      </c>
      <c r="G1978" s="27" t="s">
        <v>6338</v>
      </c>
      <c r="H1978" s="27" t="s">
        <v>1913</v>
      </c>
      <c r="I1978" s="26" t="s">
        <v>6338</v>
      </c>
    </row>
    <row r="1979" spans="2:9">
      <c r="B1979" s="26" t="s">
        <v>6340</v>
      </c>
      <c r="C1979" s="27" t="s">
        <v>6341</v>
      </c>
      <c r="D1979" s="27">
        <v>-7.5385834660768897E-2</v>
      </c>
      <c r="E1979" s="27">
        <v>0.97199827097025648</v>
      </c>
      <c r="F1979" s="27" t="s">
        <v>6340</v>
      </c>
      <c r="G1979" s="27" t="s">
        <v>6340</v>
      </c>
      <c r="H1979" s="27" t="s">
        <v>2741</v>
      </c>
      <c r="I1979" s="26" t="s">
        <v>6340</v>
      </c>
    </row>
    <row r="1980" spans="2:9">
      <c r="B1980" s="26" t="s">
        <v>6342</v>
      </c>
      <c r="C1980" s="27" t="s">
        <v>6343</v>
      </c>
      <c r="D1980" s="27">
        <v>0.74303553179309079</v>
      </c>
      <c r="E1980" s="27">
        <v>0.36714398824433986</v>
      </c>
      <c r="F1980" s="27" t="s">
        <v>6342</v>
      </c>
      <c r="G1980" s="27" t="s">
        <v>6342</v>
      </c>
      <c r="H1980" s="27" t="s">
        <v>6344</v>
      </c>
      <c r="I1980" s="26" t="s">
        <v>6342</v>
      </c>
    </row>
    <row r="1981" spans="2:9">
      <c r="B1981" s="26" t="s">
        <v>6345</v>
      </c>
      <c r="C1981" s="27" t="s">
        <v>6346</v>
      </c>
      <c r="D1981" s="27">
        <v>0.86264295107817113</v>
      </c>
      <c r="E1981" s="27">
        <v>0.30376930855070461</v>
      </c>
      <c r="F1981" s="27" t="s">
        <v>6345</v>
      </c>
      <c r="G1981" s="27" t="s">
        <v>6345</v>
      </c>
      <c r="H1981" s="27" t="s">
        <v>2051</v>
      </c>
      <c r="I1981" s="26" t="s">
        <v>6345</v>
      </c>
    </row>
    <row r="1982" spans="2:9">
      <c r="B1982" s="26" t="s">
        <v>6347</v>
      </c>
      <c r="C1982" s="27" t="s">
        <v>6348</v>
      </c>
      <c r="D1982" s="27">
        <v>-0.44774502097740276</v>
      </c>
      <c r="E1982" s="27">
        <v>0.49260520128812341</v>
      </c>
      <c r="F1982" s="27" t="s">
        <v>6347</v>
      </c>
      <c r="G1982" s="27" t="s">
        <v>6349</v>
      </c>
      <c r="H1982" s="27" t="s">
        <v>1320</v>
      </c>
      <c r="I1982" s="26" t="s">
        <v>6347</v>
      </c>
    </row>
    <row r="1983" spans="2:9">
      <c r="B1983" s="26" t="s">
        <v>6350</v>
      </c>
      <c r="C1983" s="27" t="s">
        <v>6351</v>
      </c>
      <c r="D1983" s="27">
        <v>0.76242786765870851</v>
      </c>
      <c r="E1983" s="27">
        <v>0.18138683317202661</v>
      </c>
      <c r="F1983" s="27" t="s">
        <v>6350</v>
      </c>
      <c r="G1983" s="27" t="s">
        <v>6350</v>
      </c>
      <c r="H1983" s="27" t="s">
        <v>1325</v>
      </c>
      <c r="I1983" s="26" t="s">
        <v>6350</v>
      </c>
    </row>
    <row r="1984" spans="2:9">
      <c r="B1984" s="26" t="s">
        <v>6352</v>
      </c>
      <c r="C1984" s="27" t="s">
        <v>6353</v>
      </c>
      <c r="D1984" s="27">
        <v>0.54592851581129365</v>
      </c>
      <c r="E1984" s="27">
        <v>0.56269418013778083</v>
      </c>
      <c r="F1984" s="27" t="s">
        <v>6352</v>
      </c>
      <c r="G1984" s="27" t="s">
        <v>6352</v>
      </c>
      <c r="H1984" s="27" t="s">
        <v>1180</v>
      </c>
      <c r="I1984" s="26" t="s">
        <v>6352</v>
      </c>
    </row>
    <row r="1985" spans="2:9">
      <c r="B1985" s="26" t="s">
        <v>6354</v>
      </c>
      <c r="C1985" s="27" t="s">
        <v>6355</v>
      </c>
      <c r="D1985" s="27">
        <v>0.31430414132230033</v>
      </c>
      <c r="E1985" s="27">
        <v>-1.1617435717903983</v>
      </c>
      <c r="F1985" s="27" t="s">
        <v>6354</v>
      </c>
      <c r="G1985" s="27" t="s">
        <v>6356</v>
      </c>
      <c r="H1985" s="27" t="s">
        <v>2028</v>
      </c>
      <c r="I1985" s="26" t="s">
        <v>6354</v>
      </c>
    </row>
    <row r="1986" spans="2:9">
      <c r="B1986" s="26" t="s">
        <v>6357</v>
      </c>
      <c r="C1986" s="27" t="s">
        <v>6358</v>
      </c>
      <c r="D1986" s="27">
        <v>0.44140250566093087</v>
      </c>
      <c r="E1986" s="27">
        <v>1.1055805670358776</v>
      </c>
      <c r="F1986" s="27" t="s">
        <v>6357</v>
      </c>
      <c r="G1986" s="27" t="s">
        <v>6357</v>
      </c>
      <c r="H1986" s="27" t="s">
        <v>1720</v>
      </c>
      <c r="I1986" s="26" t="s">
        <v>6357</v>
      </c>
    </row>
    <row r="1987" spans="2:9">
      <c r="B1987" s="26" t="s">
        <v>6359</v>
      </c>
      <c r="C1987" s="27" t="s">
        <v>6360</v>
      </c>
      <c r="D1987" s="27">
        <v>-2.472695137861956E-2</v>
      </c>
      <c r="E1987" s="27">
        <v>2.1058793187979603</v>
      </c>
      <c r="F1987" s="27" t="s">
        <v>6359</v>
      </c>
      <c r="G1987" s="27" t="s">
        <v>6361</v>
      </c>
      <c r="H1987" s="27" t="s">
        <v>1427</v>
      </c>
      <c r="I1987" s="26" t="s">
        <v>6359</v>
      </c>
    </row>
    <row r="1988" spans="2:9">
      <c r="B1988" s="26" t="s">
        <v>6362</v>
      </c>
      <c r="C1988" s="27" t="s">
        <v>6363</v>
      </c>
      <c r="D1988" s="27">
        <v>2.4369159680972429E-2</v>
      </c>
      <c r="E1988" s="27">
        <v>-1.3489911588052859</v>
      </c>
      <c r="F1988" s="27" t="s">
        <v>6362</v>
      </c>
      <c r="G1988" s="27" t="s">
        <v>6364</v>
      </c>
      <c r="H1988" s="27" t="s">
        <v>1257</v>
      </c>
      <c r="I1988" s="26" t="s">
        <v>6362</v>
      </c>
    </row>
    <row r="1989" spans="2:9">
      <c r="B1989" s="26" t="s">
        <v>6365</v>
      </c>
      <c r="C1989" s="27" t="s">
        <v>6366</v>
      </c>
      <c r="D1989" s="27">
        <v>0.59043965816450072</v>
      </c>
      <c r="E1989" s="27">
        <v>-2.0334308176675506</v>
      </c>
      <c r="F1989" s="27" t="s">
        <v>6365</v>
      </c>
      <c r="G1989" s="27" t="s">
        <v>6367</v>
      </c>
      <c r="H1989" s="27" t="s">
        <v>488</v>
      </c>
      <c r="I1989" s="26" t="s">
        <v>6365</v>
      </c>
    </row>
    <row r="1990" spans="2:9">
      <c r="B1990" s="26" t="s">
        <v>6368</v>
      </c>
      <c r="C1990" s="27" t="s">
        <v>6369</v>
      </c>
      <c r="D1990" s="27">
        <v>0.7405729071251117</v>
      </c>
      <c r="E1990" s="27">
        <v>0.24750688655458417</v>
      </c>
      <c r="F1990" s="27" t="s">
        <v>6368</v>
      </c>
      <c r="G1990" s="27" t="s">
        <v>6368</v>
      </c>
      <c r="H1990" s="27" t="s">
        <v>1325</v>
      </c>
      <c r="I1990" s="26" t="s">
        <v>6368</v>
      </c>
    </row>
    <row r="1991" spans="2:9">
      <c r="B1991" s="26" t="s">
        <v>6370</v>
      </c>
      <c r="C1991" s="27" t="s">
        <v>6371</v>
      </c>
      <c r="D1991" s="27">
        <v>-0.47797237829269457</v>
      </c>
      <c r="E1991" s="27">
        <v>-0.97687299964605445</v>
      </c>
      <c r="F1991" s="27" t="s">
        <v>6370</v>
      </c>
      <c r="G1991" s="27" t="s">
        <v>6370</v>
      </c>
      <c r="H1991" s="27" t="s">
        <v>1264</v>
      </c>
      <c r="I1991" s="26" t="s">
        <v>6370</v>
      </c>
    </row>
    <row r="1992" spans="2:9">
      <c r="B1992" s="26" t="s">
        <v>6372</v>
      </c>
      <c r="C1992" s="27" t="s">
        <v>6373</v>
      </c>
      <c r="D1992" s="27">
        <v>0.50138947684566448</v>
      </c>
      <c r="E1992" s="27">
        <v>-1.6798968487497998</v>
      </c>
      <c r="F1992" s="27" t="s">
        <v>6372</v>
      </c>
      <c r="G1992" s="27" t="s">
        <v>6374</v>
      </c>
      <c r="H1992" s="27" t="s">
        <v>488</v>
      </c>
      <c r="I1992" s="26" t="s">
        <v>6372</v>
      </c>
    </row>
    <row r="1993" spans="2:9">
      <c r="B1993" s="26" t="s">
        <v>6375</v>
      </c>
      <c r="C1993" s="27" t="s">
        <v>6376</v>
      </c>
      <c r="D1993" s="27">
        <v>-0.33118145867739923</v>
      </c>
      <c r="E1993" s="27">
        <v>-1.009159821084231</v>
      </c>
      <c r="F1993" s="27" t="s">
        <v>6375</v>
      </c>
      <c r="G1993" s="27" t="s">
        <v>6377</v>
      </c>
      <c r="H1993" s="27" t="s">
        <v>1492</v>
      </c>
      <c r="I1993" s="26" t="s">
        <v>6375</v>
      </c>
    </row>
    <row r="1994" spans="2:9">
      <c r="B1994" s="26" t="s">
        <v>6378</v>
      </c>
      <c r="C1994" s="27" t="s">
        <v>6379</v>
      </c>
      <c r="D1994" s="27">
        <v>-0.41617845507376311</v>
      </c>
      <c r="E1994" s="27">
        <v>0.51414982482742322</v>
      </c>
      <c r="F1994" s="27" t="s">
        <v>6378</v>
      </c>
      <c r="G1994" s="27" t="s">
        <v>6380</v>
      </c>
      <c r="H1994" s="27" t="s">
        <v>1320</v>
      </c>
      <c r="I1994" s="26" t="s">
        <v>6378</v>
      </c>
    </row>
    <row r="1995" spans="2:9">
      <c r="B1995" s="26" t="s">
        <v>6381</v>
      </c>
      <c r="C1995" s="27" t="s">
        <v>6382</v>
      </c>
      <c r="D1995" s="27">
        <v>0.28388305192740454</v>
      </c>
      <c r="E1995" s="27">
        <v>-1.0739324927477549</v>
      </c>
      <c r="F1995" s="27" t="s">
        <v>6381</v>
      </c>
      <c r="G1995" s="27" t="s">
        <v>6383</v>
      </c>
      <c r="H1995" s="27" t="s">
        <v>1998</v>
      </c>
      <c r="I1995" s="26" t="s">
        <v>6381</v>
      </c>
    </row>
    <row r="1996" spans="2:9">
      <c r="B1996" s="26" t="s">
        <v>6384</v>
      </c>
      <c r="C1996" s="27" t="s">
        <v>6385</v>
      </c>
      <c r="D1996" s="27">
        <v>0.15832509325279948</v>
      </c>
      <c r="E1996" s="27">
        <v>-1.3855034318431712</v>
      </c>
      <c r="F1996" s="27" t="s">
        <v>6384</v>
      </c>
      <c r="G1996" s="27" t="s">
        <v>5986</v>
      </c>
      <c r="H1996" s="27" t="s">
        <v>1976</v>
      </c>
      <c r="I1996" s="26" t="s">
        <v>6384</v>
      </c>
    </row>
    <row r="1997" spans="2:9">
      <c r="B1997" s="26" t="s">
        <v>6386</v>
      </c>
      <c r="C1997" s="27" t="s">
        <v>6387</v>
      </c>
      <c r="D1997" s="27">
        <v>0.66827087391720685</v>
      </c>
      <c r="E1997" s="27">
        <v>-1.8238167372187706</v>
      </c>
      <c r="F1997" s="27" t="s">
        <v>6386</v>
      </c>
      <c r="G1997" s="27" t="s">
        <v>6388</v>
      </c>
      <c r="H1997" s="27" t="s">
        <v>488</v>
      </c>
      <c r="I1997" s="26" t="s">
        <v>6386</v>
      </c>
    </row>
    <row r="1998" spans="2:9">
      <c r="B1998" s="26" t="s">
        <v>6389</v>
      </c>
      <c r="C1998" s="27" t="s">
        <v>6390</v>
      </c>
      <c r="D1998" s="27">
        <v>-0.8331381544273041</v>
      </c>
      <c r="E1998" s="27">
        <v>-1.1502435355636706</v>
      </c>
      <c r="F1998" s="27" t="s">
        <v>6389</v>
      </c>
      <c r="G1998" s="27" t="s">
        <v>6389</v>
      </c>
      <c r="H1998" s="27" t="s">
        <v>1264</v>
      </c>
      <c r="I1998" s="26" t="s">
        <v>6389</v>
      </c>
    </row>
    <row r="1999" spans="2:9">
      <c r="B1999" s="26" t="s">
        <v>6391</v>
      </c>
      <c r="C1999" s="27" t="s">
        <v>6392</v>
      </c>
      <c r="D1999" s="27">
        <v>0.75712384815731704</v>
      </c>
      <c r="E1999" s="27">
        <v>-7.3061400613617673E-3</v>
      </c>
      <c r="F1999" s="27" t="s">
        <v>6391</v>
      </c>
      <c r="G1999" s="27" t="s">
        <v>6393</v>
      </c>
      <c r="H1999" s="27" t="s">
        <v>1293</v>
      </c>
      <c r="I1999" s="26" t="s">
        <v>6391</v>
      </c>
    </row>
    <row r="2000" spans="2:9">
      <c r="B2000" s="26" t="s">
        <v>6394</v>
      </c>
      <c r="C2000" s="27" t="s">
        <v>6395</v>
      </c>
      <c r="D2000" s="27">
        <v>0.32406226316131431</v>
      </c>
      <c r="E2000" s="27">
        <v>-1.1931664758081371</v>
      </c>
      <c r="F2000" s="27" t="s">
        <v>6394</v>
      </c>
      <c r="G2000" s="27" t="s">
        <v>6396</v>
      </c>
      <c r="H2000" s="27" t="s">
        <v>2065</v>
      </c>
      <c r="I2000" s="26" t="s">
        <v>6394</v>
      </c>
    </row>
    <row r="2001" spans="2:9">
      <c r="B2001" s="26" t="s">
        <v>6397</v>
      </c>
      <c r="C2001" s="27" t="s">
        <v>6398</v>
      </c>
      <c r="D2001" s="27">
        <v>-0.9250699104536404</v>
      </c>
      <c r="E2001" s="27">
        <v>-1.2366460427133181</v>
      </c>
      <c r="F2001" s="27" t="s">
        <v>6397</v>
      </c>
      <c r="G2001" s="27" t="s">
        <v>6399</v>
      </c>
      <c r="H2001" s="27" t="s">
        <v>1449</v>
      </c>
      <c r="I2001" s="26" t="s">
        <v>6397</v>
      </c>
    </row>
    <row r="2002" spans="2:9">
      <c r="B2002" s="26" t="s">
        <v>6400</v>
      </c>
      <c r="C2002" s="27" t="s">
        <v>6401</v>
      </c>
      <c r="D2002" s="27">
        <v>0.61399811432480456</v>
      </c>
      <c r="E2002" s="27">
        <v>2.2503926927212525</v>
      </c>
      <c r="F2002" s="27" t="s">
        <v>6400</v>
      </c>
      <c r="G2002" s="27" t="s">
        <v>6402</v>
      </c>
      <c r="H2002" s="27" t="s">
        <v>2429</v>
      </c>
      <c r="I2002" s="26" t="s">
        <v>6400</v>
      </c>
    </row>
    <row r="2003" spans="2:9">
      <c r="B2003" s="26" t="s">
        <v>6403</v>
      </c>
      <c r="C2003" s="27" t="s">
        <v>6404</v>
      </c>
      <c r="D2003" s="27">
        <v>8.8178920732664909E-3</v>
      </c>
      <c r="E2003" s="27">
        <v>-1.3351908404097659</v>
      </c>
      <c r="F2003" s="27" t="s">
        <v>6403</v>
      </c>
      <c r="G2003" s="27" t="s">
        <v>6405</v>
      </c>
      <c r="H2003" s="27" t="s">
        <v>1257</v>
      </c>
      <c r="I2003" s="26" t="s">
        <v>6403</v>
      </c>
    </row>
    <row r="2004" spans="2:9">
      <c r="B2004" s="26" t="s">
        <v>6406</v>
      </c>
      <c r="C2004" s="27" t="s">
        <v>6407</v>
      </c>
      <c r="D2004" s="27">
        <v>0.78353941011467765</v>
      </c>
      <c r="E2004" s="27">
        <v>0.24298823266317315</v>
      </c>
      <c r="F2004" s="27" t="s">
        <v>6406</v>
      </c>
      <c r="G2004" s="27" t="s">
        <v>6406</v>
      </c>
      <c r="H2004" s="27" t="s">
        <v>2716</v>
      </c>
      <c r="I2004" s="26" t="s">
        <v>6406</v>
      </c>
    </row>
    <row r="2005" spans="2:9">
      <c r="B2005" s="26" t="s">
        <v>6408</v>
      </c>
      <c r="C2005" s="27" t="s">
        <v>6409</v>
      </c>
      <c r="D2005" s="27">
        <v>0.24516989422816621</v>
      </c>
      <c r="E2005" s="27">
        <v>-1.4553725283059764</v>
      </c>
      <c r="F2005" s="27" t="s">
        <v>6408</v>
      </c>
      <c r="G2005" s="27" t="s">
        <v>6408</v>
      </c>
      <c r="H2005" s="27" t="s">
        <v>1745</v>
      </c>
      <c r="I2005" s="26" t="s">
        <v>6408</v>
      </c>
    </row>
    <row r="2006" spans="2:9">
      <c r="B2006" s="26" t="s">
        <v>6410</v>
      </c>
      <c r="C2006" s="27" t="s">
        <v>6411</v>
      </c>
      <c r="D2006" s="27">
        <v>0.23312188285964594</v>
      </c>
      <c r="E2006" s="27">
        <v>-1.419970208825396</v>
      </c>
      <c r="F2006" s="27" t="s">
        <v>6410</v>
      </c>
      <c r="G2006" s="27" t="s">
        <v>6412</v>
      </c>
      <c r="H2006" s="27" t="s">
        <v>1257</v>
      </c>
      <c r="I2006" s="26" t="s">
        <v>6410</v>
      </c>
    </row>
    <row r="2007" spans="2:9">
      <c r="B2007" s="26" t="s">
        <v>6413</v>
      </c>
      <c r="C2007" s="27" t="s">
        <v>6414</v>
      </c>
      <c r="D2007" s="27">
        <v>0.72837129576438275</v>
      </c>
      <c r="E2007" s="27">
        <v>-1.2465211771933866</v>
      </c>
      <c r="F2007" s="27" t="s">
        <v>6413</v>
      </c>
      <c r="G2007" s="27" t="s">
        <v>6415</v>
      </c>
      <c r="H2007" s="27" t="s">
        <v>488</v>
      </c>
      <c r="I2007" s="26" t="s">
        <v>6413</v>
      </c>
    </row>
    <row r="2008" spans="2:9">
      <c r="B2008" s="26" t="s">
        <v>6416</v>
      </c>
      <c r="C2008" s="27" t="s">
        <v>6417</v>
      </c>
      <c r="D2008" s="27">
        <v>-0.1520057781706807</v>
      </c>
      <c r="E2008" s="27">
        <v>-1.1153055658094924</v>
      </c>
      <c r="F2008" s="27" t="s">
        <v>6416</v>
      </c>
      <c r="G2008" s="27" t="s">
        <v>6418</v>
      </c>
      <c r="H2008" s="27" t="s">
        <v>1281</v>
      </c>
      <c r="I2008" s="26" t="s">
        <v>6416</v>
      </c>
    </row>
    <row r="2009" spans="2:9">
      <c r="B2009" s="26" t="s">
        <v>6419</v>
      </c>
      <c r="C2009" s="27" t="s">
        <v>6420</v>
      </c>
      <c r="D2009" s="27">
        <v>0.67937811987560126</v>
      </c>
      <c r="E2009" s="27">
        <v>0.36242286826715453</v>
      </c>
      <c r="F2009" s="27" t="s">
        <v>6419</v>
      </c>
      <c r="G2009" s="27" t="s">
        <v>6421</v>
      </c>
      <c r="H2009" s="27" t="s">
        <v>1302</v>
      </c>
      <c r="I2009" s="26" t="s">
        <v>6419</v>
      </c>
    </row>
    <row r="2010" spans="2:9">
      <c r="B2010" s="26" t="s">
        <v>6422</v>
      </c>
      <c r="C2010" s="27" t="s">
        <v>6423</v>
      </c>
      <c r="D2010" s="27">
        <v>-1.8180223145427474E-2</v>
      </c>
      <c r="E2010" s="27">
        <v>-1.4045048199049148</v>
      </c>
      <c r="F2010" s="27" t="s">
        <v>6422</v>
      </c>
      <c r="G2010" s="27" t="s">
        <v>6424</v>
      </c>
      <c r="H2010" s="27" t="s">
        <v>1564</v>
      </c>
      <c r="I2010" s="26" t="s">
        <v>6422</v>
      </c>
    </row>
    <row r="2011" spans="2:9">
      <c r="B2011" s="26" t="s">
        <v>6425</v>
      </c>
      <c r="C2011" s="27" t="s">
        <v>6426</v>
      </c>
      <c r="D2011" s="27">
        <v>0.36093582569348026</v>
      </c>
      <c r="E2011" s="27">
        <v>-1.8370288125447063</v>
      </c>
      <c r="F2011" s="27" t="s">
        <v>6425</v>
      </c>
      <c r="G2011" s="27" t="s">
        <v>6427</v>
      </c>
      <c r="H2011" s="27" t="s">
        <v>1198</v>
      </c>
      <c r="I2011" s="26" t="s">
        <v>6425</v>
      </c>
    </row>
    <row r="2012" spans="2:9">
      <c r="B2012" s="26" t="s">
        <v>6428</v>
      </c>
      <c r="C2012" s="27" t="s">
        <v>6429</v>
      </c>
      <c r="D2012" s="27">
        <v>1.1236097681415507</v>
      </c>
      <c r="E2012" s="27">
        <v>-3.0236606899863347</v>
      </c>
      <c r="F2012" s="27" t="s">
        <v>6428</v>
      </c>
      <c r="G2012" s="27" t="s">
        <v>6428</v>
      </c>
      <c r="H2012" s="27" t="s">
        <v>1160</v>
      </c>
      <c r="I2012" s="26" t="s">
        <v>6428</v>
      </c>
    </row>
    <row r="2013" spans="2:9">
      <c r="B2013" s="26" t="s">
        <v>6430</v>
      </c>
      <c r="C2013" s="27" t="s">
        <v>6431</v>
      </c>
      <c r="D2013" s="27">
        <v>0.7617698657898031</v>
      </c>
      <c r="E2013" s="27">
        <v>-1.2271288370193292</v>
      </c>
      <c r="F2013" s="27" t="s">
        <v>6430</v>
      </c>
      <c r="G2013" s="27" t="s">
        <v>6061</v>
      </c>
      <c r="H2013" s="27" t="s">
        <v>488</v>
      </c>
      <c r="I2013" s="26" t="s">
        <v>6430</v>
      </c>
    </row>
    <row r="2014" spans="2:9">
      <c r="B2014" s="26" t="s">
        <v>6432</v>
      </c>
      <c r="C2014" s="27" t="s">
        <v>6433</v>
      </c>
      <c r="D2014" s="27">
        <v>0.27710417510902141</v>
      </c>
      <c r="E2014" s="27">
        <v>-1.6945245273526313</v>
      </c>
      <c r="F2014" s="27" t="s">
        <v>6432</v>
      </c>
      <c r="G2014" s="27" t="s">
        <v>6432</v>
      </c>
      <c r="H2014" s="27" t="s">
        <v>1198</v>
      </c>
      <c r="I2014" s="26" t="s">
        <v>6432</v>
      </c>
    </row>
    <row r="2015" spans="2:9">
      <c r="B2015" s="26" t="s">
        <v>6434</v>
      </c>
      <c r="C2015" s="27" t="s">
        <v>6435</v>
      </c>
      <c r="D2015" s="27">
        <v>0.57723970022173343</v>
      </c>
      <c r="E2015" s="27">
        <v>-0.28536133935952274</v>
      </c>
      <c r="F2015" s="27" t="s">
        <v>6434</v>
      </c>
      <c r="G2015" s="27" t="s">
        <v>6434</v>
      </c>
      <c r="H2015" s="27" t="s">
        <v>6436</v>
      </c>
      <c r="I2015" s="26" t="s">
        <v>6434</v>
      </c>
    </row>
    <row r="2016" spans="2:9">
      <c r="B2016" s="26" t="s">
        <v>6437</v>
      </c>
      <c r="C2016" s="27" t="s">
        <v>6438</v>
      </c>
      <c r="D2016" s="27">
        <v>9.8087327194771118E-2</v>
      </c>
      <c r="E2016" s="27">
        <v>-1.179949074160235</v>
      </c>
      <c r="F2016" s="27" t="s">
        <v>6437</v>
      </c>
      <c r="G2016" s="27" t="s">
        <v>6439</v>
      </c>
      <c r="H2016" s="27" t="s">
        <v>1155</v>
      </c>
      <c r="I2016" s="26" t="s">
        <v>6437</v>
      </c>
    </row>
    <row r="2017" spans="2:9">
      <c r="B2017" s="26" t="s">
        <v>6440</v>
      </c>
      <c r="C2017" s="27" t="s">
        <v>6441</v>
      </c>
      <c r="D2017" s="27">
        <v>0.66184106966105716</v>
      </c>
      <c r="E2017" s="27">
        <v>0.37162599376346162</v>
      </c>
      <c r="F2017" s="27" t="s">
        <v>6440</v>
      </c>
      <c r="G2017" s="27" t="s">
        <v>6440</v>
      </c>
      <c r="H2017" s="27" t="s">
        <v>1302</v>
      </c>
      <c r="I2017" s="26" t="s">
        <v>6440</v>
      </c>
    </row>
    <row r="2018" spans="2:9">
      <c r="B2018" s="26" t="s">
        <v>6442</v>
      </c>
      <c r="C2018" s="27" t="s">
        <v>6443</v>
      </c>
      <c r="D2018" s="27">
        <v>-0.51747267285249354</v>
      </c>
      <c r="E2018" s="27">
        <v>0.53055741578943127</v>
      </c>
      <c r="F2018" s="27" t="s">
        <v>6442</v>
      </c>
      <c r="G2018" s="27" t="s">
        <v>6442</v>
      </c>
      <c r="H2018" s="27" t="s">
        <v>1320</v>
      </c>
      <c r="I2018" s="26" t="s">
        <v>6442</v>
      </c>
    </row>
    <row r="2019" spans="2:9">
      <c r="B2019" s="26" t="s">
        <v>6444</v>
      </c>
      <c r="C2019" s="27" t="s">
        <v>6445</v>
      </c>
      <c r="D2019" s="27">
        <v>0.54730733417616939</v>
      </c>
      <c r="E2019" s="27">
        <v>1.2123685330581004</v>
      </c>
      <c r="F2019" s="27" t="s">
        <v>6444</v>
      </c>
      <c r="G2019" s="27" t="s">
        <v>6444</v>
      </c>
      <c r="H2019" s="27" t="s">
        <v>1720</v>
      </c>
      <c r="I2019" s="26" t="s">
        <v>6444</v>
      </c>
    </row>
    <row r="2020" spans="2:9">
      <c r="B2020" s="26" t="s">
        <v>6446</v>
      </c>
      <c r="C2020" s="27" t="s">
        <v>6447</v>
      </c>
      <c r="D2020" s="27">
        <v>0.14466214475430025</v>
      </c>
      <c r="E2020" s="27">
        <v>-1.0953756000548012</v>
      </c>
      <c r="F2020" s="27" t="s">
        <v>6446</v>
      </c>
      <c r="G2020" s="27" t="s">
        <v>6448</v>
      </c>
      <c r="H2020" s="27" t="s">
        <v>1155</v>
      </c>
      <c r="I2020" s="26" t="s">
        <v>6446</v>
      </c>
    </row>
    <row r="2021" spans="2:9">
      <c r="B2021" s="26" t="s">
        <v>6449</v>
      </c>
      <c r="C2021" s="27" t="s">
        <v>6450</v>
      </c>
      <c r="D2021" s="27">
        <v>0.33918029630105495</v>
      </c>
      <c r="E2021" s="27">
        <v>0.64985764498234289</v>
      </c>
      <c r="F2021" s="27" t="s">
        <v>6449</v>
      </c>
      <c r="G2021" s="27" t="s">
        <v>6449</v>
      </c>
      <c r="H2021" s="27" t="s">
        <v>2846</v>
      </c>
      <c r="I2021" s="26" t="s">
        <v>6449</v>
      </c>
    </row>
    <row r="2022" spans="2:9">
      <c r="B2022" s="26" t="s">
        <v>6451</v>
      </c>
      <c r="C2022" s="27" t="s">
        <v>6452</v>
      </c>
      <c r="D2022" s="27">
        <v>0.84866981089171545</v>
      </c>
      <c r="E2022" s="27">
        <v>0.31116427439709626</v>
      </c>
      <c r="F2022" s="27" t="s">
        <v>6451</v>
      </c>
      <c r="G2022" s="27" t="s">
        <v>6451</v>
      </c>
      <c r="H2022" s="27" t="s">
        <v>2102</v>
      </c>
      <c r="I2022" s="26" t="s">
        <v>6451</v>
      </c>
    </row>
    <row r="2023" spans="2:9">
      <c r="B2023" s="26" t="s">
        <v>6453</v>
      </c>
      <c r="C2023" s="27" t="s">
        <v>6454</v>
      </c>
      <c r="D2023" s="27">
        <v>0.63203084411887522</v>
      </c>
      <c r="E2023" s="27">
        <v>2.3243770388637529E-2</v>
      </c>
      <c r="F2023" s="27" t="s">
        <v>6453</v>
      </c>
      <c r="G2023" s="27" t="s">
        <v>6455</v>
      </c>
      <c r="H2023" s="27" t="s">
        <v>1145</v>
      </c>
      <c r="I2023" s="26" t="s">
        <v>6453</v>
      </c>
    </row>
    <row r="2024" spans="2:9">
      <c r="B2024" s="26" t="s">
        <v>6456</v>
      </c>
      <c r="C2024" s="27" t="s">
        <v>6457</v>
      </c>
      <c r="D2024" s="27">
        <v>0.92664763366175662</v>
      </c>
      <c r="E2024" s="27">
        <v>-2.897490917897452E-3</v>
      </c>
      <c r="F2024" s="27" t="s">
        <v>6456</v>
      </c>
      <c r="G2024" s="27" t="s">
        <v>6456</v>
      </c>
      <c r="H2024" s="27" t="s">
        <v>1194</v>
      </c>
      <c r="I2024" s="26" t="s">
        <v>6456</v>
      </c>
    </row>
    <row r="2025" spans="2:9">
      <c r="B2025" s="26" t="s">
        <v>6458</v>
      </c>
      <c r="C2025" s="27" t="s">
        <v>6459</v>
      </c>
      <c r="D2025" s="27">
        <v>0.86207629520173257</v>
      </c>
      <c r="E2025" s="27">
        <v>-0.15100491725518717</v>
      </c>
      <c r="F2025" s="27" t="s">
        <v>6458</v>
      </c>
      <c r="G2025" s="27" t="s">
        <v>3386</v>
      </c>
      <c r="H2025" s="27" t="s">
        <v>1149</v>
      </c>
      <c r="I2025" s="26" t="s">
        <v>6458</v>
      </c>
    </row>
    <row r="2026" spans="2:9">
      <c r="B2026" s="26" t="s">
        <v>6460</v>
      </c>
      <c r="C2026" s="27" t="s">
        <v>6461</v>
      </c>
      <c r="D2026" s="27">
        <v>0.88692745153070607</v>
      </c>
      <c r="E2026" s="27">
        <v>5.5932915958643664E-2</v>
      </c>
      <c r="F2026" s="27" t="s">
        <v>6460</v>
      </c>
      <c r="G2026" s="27" t="s">
        <v>6462</v>
      </c>
      <c r="H2026" s="27" t="s">
        <v>1464</v>
      </c>
      <c r="I2026" s="26" t="s">
        <v>6460</v>
      </c>
    </row>
    <row r="2027" spans="2:9">
      <c r="B2027" s="26" t="s">
        <v>6463</v>
      </c>
      <c r="C2027" s="27" t="s">
        <v>6464</v>
      </c>
      <c r="D2027" s="27">
        <v>0.89338515112150307</v>
      </c>
      <c r="E2027" s="27">
        <v>-1.8037977053703743E-2</v>
      </c>
      <c r="F2027" s="27" t="s">
        <v>6463</v>
      </c>
      <c r="G2027" s="27" t="s">
        <v>6463</v>
      </c>
      <c r="H2027" s="27" t="s">
        <v>1194</v>
      </c>
      <c r="I2027" s="26" t="s">
        <v>6463</v>
      </c>
    </row>
    <row r="2028" spans="2:9">
      <c r="B2028" s="26" t="s">
        <v>6465</v>
      </c>
      <c r="C2028" s="27" t="s">
        <v>6466</v>
      </c>
      <c r="D2028" s="27">
        <v>0.72505165918054004</v>
      </c>
      <c r="E2028" s="27">
        <v>0.22530455313996284</v>
      </c>
      <c r="F2028" s="27" t="s">
        <v>6465</v>
      </c>
      <c r="G2028" s="27" t="s">
        <v>6465</v>
      </c>
      <c r="H2028" s="27" t="s">
        <v>1325</v>
      </c>
      <c r="I2028" s="26" t="s">
        <v>6465</v>
      </c>
    </row>
    <row r="2029" spans="2:9">
      <c r="B2029" s="26" t="s">
        <v>6467</v>
      </c>
      <c r="C2029" s="27" t="s">
        <v>6468</v>
      </c>
      <c r="D2029" s="27">
        <v>0.55854723884636237</v>
      </c>
      <c r="E2029" s="27">
        <v>0.85993072124500636</v>
      </c>
      <c r="F2029" s="27" t="s">
        <v>6467</v>
      </c>
      <c r="G2029" s="27" t="s">
        <v>6469</v>
      </c>
      <c r="H2029" s="27" t="s">
        <v>1163</v>
      </c>
      <c r="I2029" s="26" t="s">
        <v>6467</v>
      </c>
    </row>
    <row r="2030" spans="2:9">
      <c r="B2030" s="26" t="s">
        <v>6470</v>
      </c>
      <c r="C2030" s="27" t="s">
        <v>6471</v>
      </c>
      <c r="D2030" s="27">
        <v>0.80620251151755495</v>
      </c>
      <c r="E2030" s="27">
        <v>0.10940404741764885</v>
      </c>
      <c r="F2030" s="27" t="s">
        <v>6470</v>
      </c>
      <c r="G2030" s="27" t="s">
        <v>6470</v>
      </c>
      <c r="H2030" s="27" t="s">
        <v>1293</v>
      </c>
      <c r="I2030" s="26" t="s">
        <v>6470</v>
      </c>
    </row>
    <row r="2031" spans="2:9">
      <c r="B2031" s="26" t="s">
        <v>6472</v>
      </c>
      <c r="C2031" s="27" t="s">
        <v>6473</v>
      </c>
      <c r="D2031" s="27">
        <v>0.80800193999337255</v>
      </c>
      <c r="E2031" s="27">
        <v>8.3701976668373965E-2</v>
      </c>
      <c r="F2031" s="27" t="s">
        <v>6472</v>
      </c>
      <c r="G2031" s="27" t="s">
        <v>5002</v>
      </c>
      <c r="H2031" s="27" t="s">
        <v>1293</v>
      </c>
      <c r="I2031" s="26" t="s">
        <v>6472</v>
      </c>
    </row>
    <row r="2032" spans="2:9">
      <c r="B2032" s="26" t="s">
        <v>6474</v>
      </c>
      <c r="C2032" s="27" t="s">
        <v>6475</v>
      </c>
      <c r="D2032" s="27">
        <v>0.79230621148347913</v>
      </c>
      <c r="E2032" s="27">
        <v>0.20678486444704977</v>
      </c>
      <c r="F2032" s="27" t="s">
        <v>6474</v>
      </c>
      <c r="G2032" s="27" t="s">
        <v>6474</v>
      </c>
      <c r="H2032" s="27" t="s">
        <v>1325</v>
      </c>
      <c r="I2032" s="26" t="s">
        <v>6474</v>
      </c>
    </row>
    <row r="2033" spans="2:9">
      <c r="B2033" s="26" t="s">
        <v>6476</v>
      </c>
      <c r="C2033" s="27" t="s">
        <v>6477</v>
      </c>
      <c r="D2033" s="27">
        <v>2.3743808011577279E-2</v>
      </c>
      <c r="E2033" s="27">
        <v>1.813571689663287</v>
      </c>
      <c r="F2033" s="27" t="s">
        <v>6476</v>
      </c>
      <c r="G2033" s="27" t="s">
        <v>6476</v>
      </c>
      <c r="H2033" s="27" t="s">
        <v>6478</v>
      </c>
      <c r="I2033" s="26" t="s">
        <v>6476</v>
      </c>
    </row>
    <row r="2034" spans="2:9">
      <c r="B2034" s="26" t="s">
        <v>6479</v>
      </c>
      <c r="C2034" s="27" t="s">
        <v>6480</v>
      </c>
      <c r="D2034" s="27">
        <v>-0.38370365590576028</v>
      </c>
      <c r="E2034" s="27">
        <v>-0.82614812334318588</v>
      </c>
      <c r="F2034" s="27" t="s">
        <v>6479</v>
      </c>
      <c r="G2034" s="27" t="s">
        <v>6481</v>
      </c>
      <c r="H2034" s="27" t="s">
        <v>1281</v>
      </c>
      <c r="I2034" s="26" t="s">
        <v>6479</v>
      </c>
    </row>
    <row r="2035" spans="2:9">
      <c r="B2035" s="26" t="s">
        <v>6482</v>
      </c>
      <c r="C2035" s="27" t="s">
        <v>6483</v>
      </c>
      <c r="D2035" s="27">
        <v>0.78388148973080929</v>
      </c>
      <c r="E2035" s="27">
        <v>0.16970400058490379</v>
      </c>
      <c r="F2035" s="27" t="s">
        <v>6482</v>
      </c>
      <c r="G2035" s="27" t="s">
        <v>6482</v>
      </c>
      <c r="H2035" s="27" t="s">
        <v>1325</v>
      </c>
      <c r="I2035" s="26" t="s">
        <v>6482</v>
      </c>
    </row>
    <row r="2036" spans="2:9">
      <c r="B2036" s="26" t="s">
        <v>6484</v>
      </c>
      <c r="C2036" s="27" t="s">
        <v>6485</v>
      </c>
      <c r="D2036" s="27">
        <v>0.35983976845788118</v>
      </c>
      <c r="E2036" s="27">
        <v>-1.7485755122003561</v>
      </c>
      <c r="F2036" s="27" t="s">
        <v>6484</v>
      </c>
      <c r="G2036" s="27" t="s">
        <v>6486</v>
      </c>
      <c r="H2036" s="27" t="s">
        <v>1198</v>
      </c>
      <c r="I2036" s="26" t="s">
        <v>6484</v>
      </c>
    </row>
    <row r="2037" spans="2:9">
      <c r="B2037" s="26" t="s">
        <v>6487</v>
      </c>
      <c r="C2037" s="27" t="s">
        <v>6488</v>
      </c>
      <c r="D2037" s="27">
        <v>-5.8691544235120428E-2</v>
      </c>
      <c r="E2037" s="27">
        <v>-0.651415054486017</v>
      </c>
      <c r="F2037" s="27" t="s">
        <v>6487</v>
      </c>
      <c r="G2037" s="27" t="s">
        <v>6487</v>
      </c>
      <c r="H2037" s="27" t="s">
        <v>1522</v>
      </c>
      <c r="I2037" s="26" t="s">
        <v>6487</v>
      </c>
    </row>
    <row r="2038" spans="2:9">
      <c r="B2038" s="26" t="s">
        <v>6489</v>
      </c>
      <c r="C2038" s="27" t="s">
        <v>6490</v>
      </c>
      <c r="D2038" s="27">
        <v>0.21243623225594377</v>
      </c>
      <c r="E2038" s="27">
        <v>0.1168691625916361</v>
      </c>
      <c r="F2038" s="27" t="s">
        <v>6489</v>
      </c>
      <c r="G2038" s="27" t="s">
        <v>6489</v>
      </c>
      <c r="H2038" s="27" t="s">
        <v>1188</v>
      </c>
      <c r="I2038" s="26" t="s">
        <v>6489</v>
      </c>
    </row>
    <row r="2039" spans="2:9">
      <c r="B2039" s="26" t="s">
        <v>6491</v>
      </c>
      <c r="C2039" s="27" t="s">
        <v>6492</v>
      </c>
      <c r="D2039" s="27">
        <v>1.062842690494499</v>
      </c>
      <c r="E2039" s="27">
        <v>0.47016377990644037</v>
      </c>
      <c r="F2039" s="27" t="s">
        <v>6491</v>
      </c>
      <c r="G2039" s="27" t="s">
        <v>6491</v>
      </c>
      <c r="H2039" s="27" t="s">
        <v>3031</v>
      </c>
      <c r="I2039" s="26" t="s">
        <v>6491</v>
      </c>
    </row>
    <row r="2040" spans="2:9">
      <c r="B2040" s="26" t="s">
        <v>6493</v>
      </c>
      <c r="C2040" s="27" t="s">
        <v>6494</v>
      </c>
      <c r="D2040" s="27">
        <v>0.75931596305569504</v>
      </c>
      <c r="E2040" s="27">
        <v>9.3685434522707389E-2</v>
      </c>
      <c r="F2040" s="27" t="s">
        <v>6493</v>
      </c>
      <c r="G2040" s="27" t="s">
        <v>6495</v>
      </c>
      <c r="H2040" s="27" t="s">
        <v>1293</v>
      </c>
      <c r="I2040" s="26" t="s">
        <v>6493</v>
      </c>
    </row>
    <row r="2041" spans="2:9">
      <c r="B2041" s="26" t="s">
        <v>6496</v>
      </c>
      <c r="C2041" s="27" t="s">
        <v>6497</v>
      </c>
      <c r="D2041" s="27">
        <v>0.84337977428140787</v>
      </c>
      <c r="E2041" s="27">
        <v>7.0104636416330149E-2</v>
      </c>
      <c r="F2041" s="27" t="s">
        <v>6496</v>
      </c>
      <c r="G2041" s="27" t="s">
        <v>6498</v>
      </c>
      <c r="H2041" s="27" t="s">
        <v>1293</v>
      </c>
      <c r="I2041" s="26" t="s">
        <v>6496</v>
      </c>
    </row>
    <row r="2042" spans="2:9">
      <c r="B2042" s="26" t="s">
        <v>6499</v>
      </c>
      <c r="C2042" s="27" t="s">
        <v>6500</v>
      </c>
      <c r="D2042" s="27">
        <v>0.53942194721503944</v>
      </c>
      <c r="E2042" s="27">
        <v>0.71799701831700602</v>
      </c>
      <c r="F2042" s="27" t="s">
        <v>6499</v>
      </c>
      <c r="G2042" s="27" t="s">
        <v>6499</v>
      </c>
      <c r="H2042" s="27" t="s">
        <v>1184</v>
      </c>
      <c r="I2042" s="26" t="s">
        <v>6499</v>
      </c>
    </row>
    <row r="2043" spans="2:9">
      <c r="B2043" s="26" t="s">
        <v>6501</v>
      </c>
      <c r="C2043" s="27" t="s">
        <v>6502</v>
      </c>
      <c r="D2043" s="27">
        <v>0.51707822540635417</v>
      </c>
      <c r="E2043" s="27">
        <v>0.75905417389443441</v>
      </c>
      <c r="F2043" s="27" t="s">
        <v>6501</v>
      </c>
      <c r="G2043" s="27" t="s">
        <v>6501</v>
      </c>
      <c r="H2043" s="27" t="s">
        <v>1184</v>
      </c>
      <c r="I2043" s="26" t="s">
        <v>6501</v>
      </c>
    </row>
    <row r="2044" spans="2:9">
      <c r="B2044" s="26" t="s">
        <v>6503</v>
      </c>
      <c r="C2044" s="27" t="s">
        <v>6504</v>
      </c>
      <c r="D2044" s="27">
        <v>0.26048167233655101</v>
      </c>
      <c r="E2044" s="27">
        <v>-0.41003892355625576</v>
      </c>
      <c r="F2044" s="27" t="s">
        <v>6503</v>
      </c>
      <c r="G2044" s="27" t="s">
        <v>6505</v>
      </c>
      <c r="H2044" s="27" t="s">
        <v>2142</v>
      </c>
      <c r="I2044" s="26" t="s">
        <v>6503</v>
      </c>
    </row>
    <row r="2045" spans="2:9">
      <c r="B2045" s="26" t="s">
        <v>6506</v>
      </c>
      <c r="C2045" s="27" t="s">
        <v>6507</v>
      </c>
      <c r="D2045" s="27">
        <v>0.3893689984932942</v>
      </c>
      <c r="E2045" s="27">
        <v>1.2353353679836661</v>
      </c>
      <c r="F2045" s="27" t="s">
        <v>6506</v>
      </c>
      <c r="G2045" s="27" t="s">
        <v>6506</v>
      </c>
      <c r="H2045" s="27" t="s">
        <v>1305</v>
      </c>
      <c r="I2045" s="26" t="s">
        <v>6506</v>
      </c>
    </row>
    <row r="2046" spans="2:9">
      <c r="B2046" s="26" t="s">
        <v>6508</v>
      </c>
      <c r="C2046" s="27" t="s">
        <v>6509</v>
      </c>
      <c r="D2046" s="27">
        <v>0.55164445845937382</v>
      </c>
      <c r="E2046" s="27">
        <v>-0.14025988953820942</v>
      </c>
      <c r="F2046" s="27" t="s">
        <v>6508</v>
      </c>
      <c r="G2046" s="27" t="s">
        <v>6510</v>
      </c>
      <c r="H2046" s="27" t="s">
        <v>1287</v>
      </c>
      <c r="I2046" s="26" t="s">
        <v>6508</v>
      </c>
    </row>
    <row r="2047" spans="2:9">
      <c r="B2047" s="26" t="s">
        <v>6511</v>
      </c>
      <c r="C2047" s="27" t="s">
        <v>6512</v>
      </c>
      <c r="D2047" s="27">
        <v>0.59257245068548214</v>
      </c>
      <c r="E2047" s="27">
        <v>-2.0498019347688876</v>
      </c>
      <c r="F2047" s="27" t="s">
        <v>6511</v>
      </c>
      <c r="G2047" s="27" t="s">
        <v>6513</v>
      </c>
      <c r="H2047" s="27" t="s">
        <v>488</v>
      </c>
      <c r="I2047" s="26" t="s">
        <v>6511</v>
      </c>
    </row>
    <row r="2048" spans="2:9">
      <c r="B2048" s="26" t="s">
        <v>6514</v>
      </c>
      <c r="C2048" s="27" t="s">
        <v>6515</v>
      </c>
      <c r="D2048" s="27">
        <v>-0.36889957616968677</v>
      </c>
      <c r="E2048" s="27">
        <v>-0.83386017180686434</v>
      </c>
      <c r="F2048" s="27" t="s">
        <v>6514</v>
      </c>
      <c r="G2048" s="27" t="s">
        <v>6516</v>
      </c>
      <c r="H2048" s="27" t="s">
        <v>1281</v>
      </c>
      <c r="I2048" s="26" t="s">
        <v>6514</v>
      </c>
    </row>
    <row r="2049" spans="2:9">
      <c r="B2049" s="26" t="s">
        <v>6517</v>
      </c>
      <c r="C2049" s="27" t="s">
        <v>6518</v>
      </c>
      <c r="D2049" s="27">
        <v>-0.37005691940119584</v>
      </c>
      <c r="E2049" s="27">
        <v>-2.7891408601836387</v>
      </c>
      <c r="F2049" s="27" t="s">
        <v>6517</v>
      </c>
      <c r="G2049" s="27" t="s">
        <v>6519</v>
      </c>
      <c r="H2049" s="27" t="s">
        <v>1337</v>
      </c>
      <c r="I2049" s="26" t="s">
        <v>6517</v>
      </c>
    </row>
    <row r="2050" spans="2:9">
      <c r="B2050" s="26" t="s">
        <v>6520</v>
      </c>
      <c r="C2050" s="27" t="s">
        <v>6521</v>
      </c>
      <c r="D2050" s="27">
        <v>0.65141504866829558</v>
      </c>
      <c r="E2050" s="27">
        <v>0.86599359362366402</v>
      </c>
      <c r="F2050" s="27" t="s">
        <v>6520</v>
      </c>
      <c r="G2050" s="27" t="s">
        <v>6520</v>
      </c>
      <c r="H2050" s="27" t="s">
        <v>1163</v>
      </c>
      <c r="I2050" s="26" t="s">
        <v>6520</v>
      </c>
    </row>
    <row r="2051" spans="2:9">
      <c r="B2051" s="26" t="s">
        <v>6522</v>
      </c>
      <c r="C2051" s="27" t="s">
        <v>6523</v>
      </c>
      <c r="D2051" s="27">
        <v>0.59078873200438153</v>
      </c>
      <c r="E2051" s="27">
        <v>1.2880198848795499</v>
      </c>
      <c r="F2051" s="27" t="s">
        <v>6522</v>
      </c>
      <c r="G2051" s="27" t="s">
        <v>6524</v>
      </c>
      <c r="H2051" s="27" t="s">
        <v>1720</v>
      </c>
      <c r="I2051" s="26" t="s">
        <v>6522</v>
      </c>
    </row>
    <row r="2052" spans="2:9">
      <c r="B2052" s="26" t="s">
        <v>6525</v>
      </c>
      <c r="C2052" s="27" t="s">
        <v>6526</v>
      </c>
      <c r="D2052" s="27">
        <v>0.59431076254601223</v>
      </c>
      <c r="E2052" s="27">
        <v>-0.11783625625198488</v>
      </c>
      <c r="F2052" s="27" t="s">
        <v>6525</v>
      </c>
      <c r="G2052" s="27" t="s">
        <v>6527</v>
      </c>
      <c r="H2052" s="27" t="s">
        <v>1287</v>
      </c>
      <c r="I2052" s="26" t="s">
        <v>6525</v>
      </c>
    </row>
    <row r="2053" spans="2:9">
      <c r="B2053" s="26" t="s">
        <v>6528</v>
      </c>
      <c r="C2053" s="27" t="s">
        <v>6529</v>
      </c>
      <c r="D2053" s="27">
        <v>0.85348054508483484</v>
      </c>
      <c r="E2053" s="27">
        <v>0.21845705691412573</v>
      </c>
      <c r="F2053" s="27" t="s">
        <v>6528</v>
      </c>
      <c r="G2053" s="27" t="s">
        <v>6530</v>
      </c>
      <c r="H2053" s="27" t="s">
        <v>488</v>
      </c>
      <c r="I2053" s="26" t="s">
        <v>6528</v>
      </c>
    </row>
    <row r="2054" spans="2:9">
      <c r="B2054" s="26" t="s">
        <v>6531</v>
      </c>
      <c r="C2054" s="27" t="s">
        <v>6532</v>
      </c>
      <c r="D2054" s="27">
        <v>-0.25182192224191519</v>
      </c>
      <c r="E2054" s="27">
        <v>-1.1781214857802278</v>
      </c>
      <c r="F2054" s="27" t="s">
        <v>6531</v>
      </c>
      <c r="G2054" s="27" t="s">
        <v>6531</v>
      </c>
      <c r="H2054" s="27" t="s">
        <v>1492</v>
      </c>
      <c r="I2054" s="26" t="s">
        <v>6531</v>
      </c>
    </row>
    <row r="2055" spans="2:9">
      <c r="B2055" s="26" t="s">
        <v>6533</v>
      </c>
      <c r="C2055" s="27" t="s">
        <v>6534</v>
      </c>
      <c r="D2055" s="27">
        <v>-0.17224460403279354</v>
      </c>
      <c r="E2055" s="27">
        <v>-1.1850446334319393</v>
      </c>
      <c r="F2055" s="27" t="s">
        <v>6533</v>
      </c>
      <c r="G2055" s="27" t="s">
        <v>6535</v>
      </c>
      <c r="H2055" s="27" t="s">
        <v>1281</v>
      </c>
      <c r="I2055" s="26" t="s">
        <v>6533</v>
      </c>
    </row>
    <row r="2056" spans="2:9">
      <c r="B2056" s="26" t="s">
        <v>6536</v>
      </c>
      <c r="C2056" s="27" t="s">
        <v>6537</v>
      </c>
      <c r="D2056" s="27">
        <v>4.0927970959267035E-2</v>
      </c>
      <c r="E2056" s="27">
        <v>-0.66321057134741201</v>
      </c>
      <c r="F2056" s="27" t="s">
        <v>6536</v>
      </c>
      <c r="G2056" s="27" t="s">
        <v>6536</v>
      </c>
      <c r="H2056" s="27" t="s">
        <v>2947</v>
      </c>
      <c r="I2056" s="26" t="s">
        <v>6536</v>
      </c>
    </row>
    <row r="2057" spans="2:9">
      <c r="B2057" s="26" t="s">
        <v>6538</v>
      </c>
      <c r="C2057" s="27" t="s">
        <v>6539</v>
      </c>
      <c r="D2057" s="27">
        <v>0.77047560632146206</v>
      </c>
      <c r="E2057" s="27">
        <v>-1.7995042073991696</v>
      </c>
      <c r="F2057" s="27" t="s">
        <v>6538</v>
      </c>
      <c r="G2057" s="27" t="s">
        <v>6540</v>
      </c>
      <c r="H2057" s="27" t="s">
        <v>488</v>
      </c>
      <c r="I2057" s="26" t="s">
        <v>6538</v>
      </c>
    </row>
    <row r="2058" spans="2:9">
      <c r="B2058" s="26" t="s">
        <v>6541</v>
      </c>
      <c r="C2058" s="27" t="s">
        <v>6542</v>
      </c>
      <c r="D2058" s="27">
        <v>-0.50162506673357099</v>
      </c>
      <c r="E2058" s="27">
        <v>0.5601127780934464</v>
      </c>
      <c r="F2058" s="27" t="s">
        <v>6541</v>
      </c>
      <c r="G2058" s="27" t="s">
        <v>6543</v>
      </c>
      <c r="H2058" s="27" t="s">
        <v>1320</v>
      </c>
      <c r="I2058" s="26" t="s">
        <v>6541</v>
      </c>
    </row>
    <row r="2059" spans="2:9">
      <c r="B2059" s="26" t="s">
        <v>6544</v>
      </c>
      <c r="C2059" s="27" t="s">
        <v>6545</v>
      </c>
      <c r="D2059" s="27">
        <v>0.20117014024338364</v>
      </c>
      <c r="E2059" s="27">
        <v>-1.2727988103094685</v>
      </c>
      <c r="F2059" s="27" t="s">
        <v>6544</v>
      </c>
      <c r="G2059" s="27" t="s">
        <v>6546</v>
      </c>
      <c r="H2059" s="27" t="s">
        <v>1257</v>
      </c>
      <c r="I2059" s="26" t="s">
        <v>6544</v>
      </c>
    </row>
    <row r="2060" spans="2:9">
      <c r="B2060" s="26" t="s">
        <v>6547</v>
      </c>
      <c r="C2060" s="27" t="s">
        <v>6548</v>
      </c>
      <c r="D2060" s="27">
        <v>-0.36131632483422632</v>
      </c>
      <c r="E2060" s="27">
        <v>2.4978280548656473</v>
      </c>
      <c r="F2060" s="27" t="s">
        <v>6547</v>
      </c>
      <c r="G2060" s="27" t="s">
        <v>6547</v>
      </c>
      <c r="H2060" s="27" t="s">
        <v>1174</v>
      </c>
      <c r="I2060" s="26" t="s">
        <v>6547</v>
      </c>
    </row>
    <row r="2061" spans="2:9">
      <c r="B2061" s="26" t="s">
        <v>6549</v>
      </c>
      <c r="C2061" s="27" t="s">
        <v>6550</v>
      </c>
      <c r="D2061" s="27">
        <v>0.80089316698888058</v>
      </c>
      <c r="E2061" s="27">
        <v>-1.7157564085350633E-2</v>
      </c>
      <c r="F2061" s="27" t="s">
        <v>6549</v>
      </c>
      <c r="G2061" s="27" t="s">
        <v>6551</v>
      </c>
      <c r="H2061" s="27" t="s">
        <v>1293</v>
      </c>
      <c r="I2061" s="26" t="s">
        <v>6549</v>
      </c>
    </row>
    <row r="2062" spans="2:9">
      <c r="B2062" s="26" t="s">
        <v>6552</v>
      </c>
      <c r="C2062" s="27" t="s">
        <v>6553</v>
      </c>
      <c r="D2062" s="27">
        <v>-0.57744389809807661</v>
      </c>
      <c r="E2062" s="27">
        <v>-1.1215712514851373</v>
      </c>
      <c r="F2062" s="27" t="s">
        <v>6552</v>
      </c>
      <c r="G2062" s="27" t="s">
        <v>6554</v>
      </c>
      <c r="H2062" s="27" t="s">
        <v>1264</v>
      </c>
      <c r="I2062" s="26" t="s">
        <v>6552</v>
      </c>
    </row>
    <row r="2063" spans="2:9">
      <c r="B2063" s="26" t="s">
        <v>6555</v>
      </c>
      <c r="C2063" s="27" t="s">
        <v>6556</v>
      </c>
      <c r="D2063" s="27">
        <v>0.83707913461675165</v>
      </c>
      <c r="E2063" s="27">
        <v>-1.6999716238884024</v>
      </c>
      <c r="F2063" s="27" t="s">
        <v>6555</v>
      </c>
      <c r="G2063" s="27" t="s">
        <v>6557</v>
      </c>
      <c r="H2063" s="27" t="s">
        <v>488</v>
      </c>
      <c r="I2063" s="26" t="s">
        <v>6555</v>
      </c>
    </row>
    <row r="2064" spans="2:9">
      <c r="B2064" s="26" t="s">
        <v>6558</v>
      </c>
      <c r="C2064" s="27" t="s">
        <v>6559</v>
      </c>
      <c r="D2064" s="27">
        <v>0.62618227604959176</v>
      </c>
      <c r="E2064" s="27">
        <v>-1.375101257783512</v>
      </c>
      <c r="F2064" s="27" t="s">
        <v>6558</v>
      </c>
      <c r="G2064" s="27" t="s">
        <v>6560</v>
      </c>
      <c r="H2064" s="27" t="s">
        <v>488</v>
      </c>
      <c r="I2064" s="26" t="s">
        <v>6558</v>
      </c>
    </row>
    <row r="2065" spans="2:9">
      <c r="B2065" s="26" t="s">
        <v>6561</v>
      </c>
      <c r="C2065" s="27" t="s">
        <v>6562</v>
      </c>
      <c r="D2065" s="27">
        <v>0.77506409968258283</v>
      </c>
      <c r="E2065" s="27">
        <v>4.3330766940244458E-2</v>
      </c>
      <c r="F2065" s="27" t="s">
        <v>6561</v>
      </c>
      <c r="G2065" s="27" t="s">
        <v>6563</v>
      </c>
      <c r="H2065" s="27" t="s">
        <v>1293</v>
      </c>
      <c r="I2065" s="26" t="s">
        <v>6561</v>
      </c>
    </row>
    <row r="2066" spans="2:9">
      <c r="B2066" s="26" t="s">
        <v>6564</v>
      </c>
      <c r="C2066" s="27" t="s">
        <v>6565</v>
      </c>
      <c r="D2066" s="27">
        <v>-0.32229076169436532</v>
      </c>
      <c r="E2066" s="27">
        <v>-2.381327274031793</v>
      </c>
      <c r="F2066" s="27" t="s">
        <v>6564</v>
      </c>
      <c r="G2066" s="27" t="s">
        <v>6564</v>
      </c>
      <c r="H2066" s="27" t="s">
        <v>1142</v>
      </c>
      <c r="I2066" s="26" t="s">
        <v>6564</v>
      </c>
    </row>
    <row r="2067" spans="2:9">
      <c r="B2067" s="26" t="s">
        <v>6566</v>
      </c>
      <c r="C2067" s="27" t="s">
        <v>6567</v>
      </c>
      <c r="D2067" s="27">
        <v>-0.14183400083469039</v>
      </c>
      <c r="E2067" s="27">
        <v>-0.60953179344025166</v>
      </c>
      <c r="F2067" s="27" t="s">
        <v>6566</v>
      </c>
      <c r="G2067" s="27" t="s">
        <v>6568</v>
      </c>
      <c r="H2067" s="27" t="s">
        <v>1281</v>
      </c>
      <c r="I2067" s="26" t="s">
        <v>6566</v>
      </c>
    </row>
    <row r="2068" spans="2:9">
      <c r="B2068" s="26" t="s">
        <v>6569</v>
      </c>
      <c r="C2068" s="27" t="s">
        <v>6570</v>
      </c>
      <c r="D2068" s="27">
        <v>0.66446780763860147</v>
      </c>
      <c r="E2068" s="27">
        <v>0.27317195320516247</v>
      </c>
      <c r="F2068" s="27" t="s">
        <v>6569</v>
      </c>
      <c r="G2068" s="27" t="s">
        <v>6569</v>
      </c>
      <c r="H2068" s="27" t="s">
        <v>1325</v>
      </c>
      <c r="I2068" s="26" t="s">
        <v>6569</v>
      </c>
    </row>
    <row r="2069" spans="2:9">
      <c r="B2069" s="26" t="s">
        <v>6571</v>
      </c>
      <c r="C2069" s="27" t="s">
        <v>6572</v>
      </c>
      <c r="D2069" s="27">
        <v>-0.75416549643305941</v>
      </c>
      <c r="E2069" s="27">
        <v>-1.1391816387645299</v>
      </c>
      <c r="F2069" s="27" t="s">
        <v>6571</v>
      </c>
      <c r="G2069" s="27" t="s">
        <v>6573</v>
      </c>
      <c r="H2069" s="27" t="s">
        <v>1264</v>
      </c>
      <c r="I2069" s="26" t="s">
        <v>6571</v>
      </c>
    </row>
    <row r="2070" spans="2:9">
      <c r="B2070" s="26" t="s">
        <v>6574</v>
      </c>
      <c r="C2070" s="27" t="s">
        <v>6575</v>
      </c>
      <c r="D2070" s="27">
        <v>0.90400723570831065</v>
      </c>
      <c r="E2070" s="27">
        <v>0.96790199631857776</v>
      </c>
      <c r="F2070" s="27" t="s">
        <v>6574</v>
      </c>
      <c r="G2070" s="27" t="s">
        <v>6574</v>
      </c>
      <c r="H2070" s="27" t="s">
        <v>1160</v>
      </c>
      <c r="I2070" s="26" t="s">
        <v>6574</v>
      </c>
    </row>
    <row r="2071" spans="2:9">
      <c r="B2071" s="26" t="s">
        <v>6576</v>
      </c>
      <c r="C2071" s="27" t="s">
        <v>6577</v>
      </c>
      <c r="D2071" s="27">
        <v>0.23406086728148665</v>
      </c>
      <c r="E2071" s="27">
        <v>1.8118787181576481</v>
      </c>
      <c r="F2071" s="27" t="s">
        <v>6576</v>
      </c>
      <c r="G2071" s="27" t="s">
        <v>6578</v>
      </c>
      <c r="H2071" s="27" t="s">
        <v>6248</v>
      </c>
      <c r="I2071" s="26" t="s">
        <v>6576</v>
      </c>
    </row>
    <row r="2072" spans="2:9">
      <c r="B2072" s="26" t="s">
        <v>6579</v>
      </c>
      <c r="C2072" s="27" t="s">
        <v>6580</v>
      </c>
      <c r="D2072" s="27">
        <v>-0.47909287967247499</v>
      </c>
      <c r="E2072" s="27">
        <v>-1.030723388387091</v>
      </c>
      <c r="F2072" s="27" t="s">
        <v>6579</v>
      </c>
      <c r="G2072" s="27" t="s">
        <v>6579</v>
      </c>
      <c r="H2072" s="27" t="s">
        <v>1264</v>
      </c>
      <c r="I2072" s="26" t="s">
        <v>6579</v>
      </c>
    </row>
    <row r="2073" spans="2:9">
      <c r="B2073" s="26" t="s">
        <v>6581</v>
      </c>
      <c r="C2073" s="27" t="s">
        <v>6582</v>
      </c>
      <c r="D2073" s="27">
        <v>0.71815760693073805</v>
      </c>
      <c r="E2073" s="27">
        <v>2.0370960264072806E-2</v>
      </c>
      <c r="F2073" s="27" t="s">
        <v>6581</v>
      </c>
      <c r="G2073" s="27" t="s">
        <v>6581</v>
      </c>
      <c r="H2073" s="27" t="s">
        <v>1299</v>
      </c>
      <c r="I2073" s="26" t="s">
        <v>6581</v>
      </c>
    </row>
    <row r="2074" spans="2:9">
      <c r="B2074" s="26" t="s">
        <v>6583</v>
      </c>
      <c r="C2074" s="27" t="s">
        <v>6584</v>
      </c>
      <c r="D2074" s="27">
        <v>0.45394093438877131</v>
      </c>
      <c r="E2074" s="27">
        <v>-1.7144107506867585</v>
      </c>
      <c r="F2074" s="27" t="s">
        <v>6583</v>
      </c>
      <c r="G2074" s="27" t="s">
        <v>6585</v>
      </c>
      <c r="H2074" s="27" t="s">
        <v>1198</v>
      </c>
      <c r="I2074" s="26" t="s">
        <v>6583</v>
      </c>
    </row>
    <row r="2075" spans="2:9">
      <c r="B2075" s="26" t="s">
        <v>6586</v>
      </c>
      <c r="C2075" s="27" t="s">
        <v>6587</v>
      </c>
      <c r="D2075" s="27">
        <v>-0.29186966548177895</v>
      </c>
      <c r="E2075" s="27">
        <v>-2.6435804571857826</v>
      </c>
      <c r="F2075" s="27" t="s">
        <v>6586</v>
      </c>
      <c r="G2075" s="27" t="s">
        <v>6588</v>
      </c>
      <c r="H2075" s="27" t="s">
        <v>1142</v>
      </c>
      <c r="I2075" s="26" t="s">
        <v>6586</v>
      </c>
    </row>
    <row r="2076" spans="2:9">
      <c r="B2076" s="26" t="s">
        <v>6589</v>
      </c>
      <c r="C2076" s="27" t="s">
        <v>6590</v>
      </c>
      <c r="D2076" s="27">
        <v>-0.93859792914981632</v>
      </c>
      <c r="E2076" s="27">
        <v>-1.1824500962507241</v>
      </c>
      <c r="F2076" s="27" t="s">
        <v>6589</v>
      </c>
      <c r="G2076" s="27" t="s">
        <v>6589</v>
      </c>
      <c r="H2076" s="27" t="s">
        <v>1264</v>
      </c>
      <c r="I2076" s="26" t="s">
        <v>6589</v>
      </c>
    </row>
    <row r="2077" spans="2:9">
      <c r="B2077" s="26" t="s">
        <v>6591</v>
      </c>
      <c r="C2077" s="27" t="s">
        <v>6592</v>
      </c>
      <c r="D2077" s="27">
        <v>0.44088471346420094</v>
      </c>
      <c r="E2077" s="27">
        <v>-1.5497748055819869</v>
      </c>
      <c r="F2077" s="27" t="s">
        <v>6591</v>
      </c>
      <c r="G2077" s="27" t="s">
        <v>6591</v>
      </c>
      <c r="H2077" s="27" t="s">
        <v>1305</v>
      </c>
      <c r="I2077" s="26" t="s">
        <v>6591</v>
      </c>
    </row>
    <row r="2078" spans="2:9">
      <c r="B2078" s="26" t="s">
        <v>6593</v>
      </c>
      <c r="C2078" s="27" t="s">
        <v>6594</v>
      </c>
      <c r="D2078" s="27">
        <v>-0.26100177105268768</v>
      </c>
      <c r="E2078" s="27">
        <v>-2.577170547957941</v>
      </c>
      <c r="F2078" s="27" t="s">
        <v>6593</v>
      </c>
      <c r="G2078" s="27" t="s">
        <v>6593</v>
      </c>
      <c r="H2078" s="27" t="s">
        <v>1142</v>
      </c>
      <c r="I2078" s="26" t="s">
        <v>6593</v>
      </c>
    </row>
    <row r="2079" spans="2:9">
      <c r="B2079" s="26" t="s">
        <v>6595</v>
      </c>
      <c r="C2079" s="27" t="s">
        <v>6596</v>
      </c>
      <c r="D2079" s="27">
        <v>-0.90074522833256077</v>
      </c>
      <c r="E2079" s="27">
        <v>-1.2097330831179014</v>
      </c>
      <c r="F2079" s="27" t="s">
        <v>6595</v>
      </c>
      <c r="G2079" s="27" t="s">
        <v>6595</v>
      </c>
      <c r="H2079" s="27" t="s">
        <v>1264</v>
      </c>
      <c r="I2079" s="26" t="s">
        <v>6595</v>
      </c>
    </row>
    <row r="2080" spans="2:9">
      <c r="B2080" s="26" t="s">
        <v>6597</v>
      </c>
      <c r="C2080" s="27" t="s">
        <v>6598</v>
      </c>
      <c r="D2080" s="27">
        <v>0.29508806918737485</v>
      </c>
      <c r="E2080" s="27">
        <v>1.6778408883878833</v>
      </c>
      <c r="F2080" s="27" t="s">
        <v>6597</v>
      </c>
      <c r="G2080" s="27" t="s">
        <v>6599</v>
      </c>
      <c r="H2080" s="27" t="s">
        <v>1386</v>
      </c>
      <c r="I2080" s="26" t="s">
        <v>6597</v>
      </c>
    </row>
    <row r="2081" spans="2:9">
      <c r="B2081" s="26" t="s">
        <v>6600</v>
      </c>
      <c r="C2081" s="27" t="s">
        <v>6601</v>
      </c>
      <c r="D2081" s="27">
        <v>-6.1576612039407324E-3</v>
      </c>
      <c r="E2081" s="27">
        <v>1.7860826740495368</v>
      </c>
      <c r="F2081" s="27" t="s">
        <v>6600</v>
      </c>
      <c r="G2081" s="27" t="s">
        <v>6602</v>
      </c>
      <c r="H2081" s="27" t="s">
        <v>1427</v>
      </c>
      <c r="I2081" s="26" t="s">
        <v>6600</v>
      </c>
    </row>
    <row r="2082" spans="2:9">
      <c r="B2082" s="26" t="s">
        <v>6603</v>
      </c>
      <c r="C2082" s="27" t="s">
        <v>6604</v>
      </c>
      <c r="D2082" s="27">
        <v>0.86062187161175308</v>
      </c>
      <c r="E2082" s="27">
        <v>7.0685834705774997E-2</v>
      </c>
      <c r="F2082" s="27" t="s">
        <v>6603</v>
      </c>
      <c r="G2082" s="27" t="s">
        <v>6605</v>
      </c>
      <c r="H2082" s="27" t="s">
        <v>1293</v>
      </c>
      <c r="I2082" s="26" t="s">
        <v>6603</v>
      </c>
    </row>
    <row r="2083" spans="2:9">
      <c r="B2083" s="26" t="s">
        <v>6606</v>
      </c>
      <c r="C2083" s="27" t="s">
        <v>6607</v>
      </c>
      <c r="D2083" s="27">
        <v>0.63539408368114914</v>
      </c>
      <c r="E2083" s="27">
        <v>0.49019667683725704</v>
      </c>
      <c r="F2083" s="27" t="s">
        <v>6606</v>
      </c>
      <c r="G2083" s="27" t="s">
        <v>6608</v>
      </c>
      <c r="H2083" s="27" t="s">
        <v>1302</v>
      </c>
      <c r="I2083" s="26" t="s">
        <v>6606</v>
      </c>
    </row>
    <row r="2084" spans="2:9">
      <c r="B2084" s="26" t="s">
        <v>6609</v>
      </c>
      <c r="C2084" s="27" t="s">
        <v>6610</v>
      </c>
      <c r="D2084" s="27">
        <v>-0.1919862177193889</v>
      </c>
      <c r="E2084" s="27">
        <v>-1.1519173063163333</v>
      </c>
      <c r="F2084" s="27" t="s">
        <v>6609</v>
      </c>
      <c r="G2084" s="27" t="s">
        <v>6611</v>
      </c>
      <c r="H2084" s="27" t="s">
        <v>1492</v>
      </c>
      <c r="I2084" s="26" t="s">
        <v>6609</v>
      </c>
    </row>
    <row r="2085" spans="2:9">
      <c r="B2085" s="26" t="s">
        <v>6612</v>
      </c>
      <c r="C2085" s="27" t="s">
        <v>6613</v>
      </c>
      <c r="D2085" s="27">
        <v>0.65458921671206027</v>
      </c>
      <c r="E2085" s="27">
        <v>-1.3494833791516565</v>
      </c>
      <c r="F2085" s="27" t="s">
        <v>6612</v>
      </c>
      <c r="G2085" s="27" t="s">
        <v>6547</v>
      </c>
      <c r="H2085" s="27" t="s">
        <v>488</v>
      </c>
      <c r="I2085" s="26" t="s">
        <v>6612</v>
      </c>
    </row>
    <row r="2086" spans="2:9">
      <c r="B2086" s="26" t="s">
        <v>6589</v>
      </c>
      <c r="C2086" s="27" t="s">
        <v>6614</v>
      </c>
      <c r="D2086" s="27">
        <v>-0.5599452572710808</v>
      </c>
      <c r="E2086" s="27">
        <v>-0.91047524498689747</v>
      </c>
      <c r="F2086" s="27" t="s">
        <v>6589</v>
      </c>
      <c r="G2086" s="27" t="s">
        <v>6589</v>
      </c>
      <c r="H2086" s="27" t="s">
        <v>1281</v>
      </c>
      <c r="I2086" s="26" t="s">
        <v>6589</v>
      </c>
    </row>
    <row r="2087" spans="2:9">
      <c r="B2087" s="26" t="s">
        <v>6615</v>
      </c>
      <c r="C2087" s="27" t="s">
        <v>6616</v>
      </c>
      <c r="D2087" s="27">
        <v>0.78962187030674547</v>
      </c>
      <c r="E2087" s="27">
        <v>2.4641606386867001</v>
      </c>
      <c r="F2087" s="27" t="s">
        <v>6615</v>
      </c>
      <c r="G2087" s="27" t="s">
        <v>6617</v>
      </c>
      <c r="H2087" s="27" t="s">
        <v>1368</v>
      </c>
      <c r="I2087" s="26" t="s">
        <v>6615</v>
      </c>
    </row>
    <row r="2088" spans="2:9">
      <c r="B2088" s="26" t="s">
        <v>6618</v>
      </c>
      <c r="C2088" s="27" t="s">
        <v>6619</v>
      </c>
      <c r="D2088" s="27">
        <v>0.67172139858356861</v>
      </c>
      <c r="E2088" s="27">
        <v>-2.1136460286490659</v>
      </c>
      <c r="F2088" s="27" t="s">
        <v>6618</v>
      </c>
      <c r="G2088" s="27" t="s">
        <v>6618</v>
      </c>
      <c r="H2088" s="27" t="s">
        <v>488</v>
      </c>
      <c r="I2088" s="26" t="s">
        <v>6618</v>
      </c>
    </row>
    <row r="2089" spans="2:9">
      <c r="B2089" s="26" t="s">
        <v>6620</v>
      </c>
      <c r="C2089" s="27" t="s">
        <v>6621</v>
      </c>
      <c r="D2089" s="27">
        <v>0.59132975321971604</v>
      </c>
      <c r="E2089" s="27">
        <v>-2.0465556747200551</v>
      </c>
      <c r="F2089" s="27" t="s">
        <v>6620</v>
      </c>
      <c r="G2089" s="27" t="s">
        <v>6513</v>
      </c>
      <c r="H2089" s="27" t="s">
        <v>488</v>
      </c>
      <c r="I2089" s="26" t="s">
        <v>6620</v>
      </c>
    </row>
    <row r="2090" spans="2:9">
      <c r="B2090" s="26" t="s">
        <v>6622</v>
      </c>
      <c r="C2090" s="27" t="s">
        <v>6623</v>
      </c>
      <c r="D2090" s="27">
        <v>0.99350422887902945</v>
      </c>
      <c r="E2090" s="27">
        <v>0.41837461776820517</v>
      </c>
      <c r="F2090" s="27" t="s">
        <v>6624</v>
      </c>
      <c r="G2090" s="27" t="s">
        <v>6624</v>
      </c>
      <c r="H2090" s="27" t="s">
        <v>2757</v>
      </c>
      <c r="I2090" s="26" t="s">
        <v>6622</v>
      </c>
    </row>
    <row r="2091" spans="2:9">
      <c r="B2091" s="26" t="s">
        <v>6625</v>
      </c>
      <c r="C2091" s="27" t="s">
        <v>6626</v>
      </c>
      <c r="D2091" s="27">
        <v>0.2986328031769655</v>
      </c>
      <c r="E2091" s="27">
        <v>1.4279969633544101</v>
      </c>
      <c r="F2091" s="27" t="s">
        <v>6625</v>
      </c>
      <c r="G2091" s="27" t="s">
        <v>6625</v>
      </c>
      <c r="H2091" s="27" t="s">
        <v>1305</v>
      </c>
      <c r="I2091" s="26" t="s">
        <v>6625</v>
      </c>
    </row>
    <row r="2092" spans="2:9">
      <c r="B2092" s="26" t="s">
        <v>6627</v>
      </c>
      <c r="C2092" s="27" t="s">
        <v>6628</v>
      </c>
      <c r="D2092" s="27">
        <v>0.42650960950250222</v>
      </c>
      <c r="E2092" s="27">
        <v>1.5466497115073574</v>
      </c>
      <c r="F2092" s="27" t="s">
        <v>6627</v>
      </c>
      <c r="G2092" s="27" t="s">
        <v>6627</v>
      </c>
      <c r="H2092" s="27" t="s">
        <v>2367</v>
      </c>
      <c r="I2092" s="26" t="s">
        <v>6627</v>
      </c>
    </row>
    <row r="2093" spans="2:9">
      <c r="B2093" s="26" t="s">
        <v>6629</v>
      </c>
      <c r="C2093" s="27" t="s">
        <v>6630</v>
      </c>
      <c r="D2093" s="27">
        <v>0.78918378030801939</v>
      </c>
      <c r="E2093" s="27">
        <v>0.25429970978766292</v>
      </c>
      <c r="F2093" s="27" t="s">
        <v>6629</v>
      </c>
      <c r="G2093" s="27" t="s">
        <v>6629</v>
      </c>
      <c r="H2093" s="27" t="s">
        <v>2716</v>
      </c>
      <c r="I2093" s="26" t="s">
        <v>6629</v>
      </c>
    </row>
    <row r="2094" spans="2:9">
      <c r="B2094" s="26" t="s">
        <v>6631</v>
      </c>
      <c r="C2094" s="27" t="s">
        <v>6632</v>
      </c>
      <c r="D2094" s="27">
        <v>0.97015176822845073</v>
      </c>
      <c r="E2094" s="27">
        <v>0.21173287476729838</v>
      </c>
      <c r="F2094" s="27" t="s">
        <v>6631</v>
      </c>
      <c r="G2094" s="27" t="s">
        <v>2535</v>
      </c>
      <c r="H2094" s="27" t="s">
        <v>1152</v>
      </c>
      <c r="I2094" s="26" t="s">
        <v>6631</v>
      </c>
    </row>
    <row r="2095" spans="2:9">
      <c r="B2095" s="26" t="s">
        <v>6633</v>
      </c>
      <c r="C2095" s="27" t="s">
        <v>6634</v>
      </c>
      <c r="D2095" s="27">
        <v>0.44703991834592394</v>
      </c>
      <c r="E2095" s="27">
        <v>0.97631625378268394</v>
      </c>
      <c r="F2095" s="27" t="s">
        <v>6633</v>
      </c>
      <c r="G2095" s="27" t="s">
        <v>6635</v>
      </c>
      <c r="H2095" s="27" t="s">
        <v>1595</v>
      </c>
      <c r="I2095" s="26" t="s">
        <v>6633</v>
      </c>
    </row>
    <row r="2096" spans="2:9">
      <c r="B2096" s="26" t="s">
        <v>6636</v>
      </c>
      <c r="C2096" s="27" t="s">
        <v>6637</v>
      </c>
      <c r="D2096" s="27">
        <v>1.119279601366824</v>
      </c>
      <c r="E2096" s="27">
        <v>-0.38293570011542921</v>
      </c>
      <c r="F2096" s="27" t="s">
        <v>6636</v>
      </c>
      <c r="G2096" s="27" t="s">
        <v>6636</v>
      </c>
      <c r="H2096" s="27" t="s">
        <v>1276</v>
      </c>
      <c r="I2096" s="26" t="s">
        <v>6636</v>
      </c>
    </row>
    <row r="2097" spans="2:9">
      <c r="B2097" s="26" t="s">
        <v>6638</v>
      </c>
      <c r="C2097" s="27" t="s">
        <v>6639</v>
      </c>
      <c r="D2097" s="27">
        <v>0.9410501419950561</v>
      </c>
      <c r="E2097" s="27">
        <v>0.21429676652705648</v>
      </c>
      <c r="F2097" s="27" t="s">
        <v>6638</v>
      </c>
      <c r="G2097" s="27" t="s">
        <v>6638</v>
      </c>
      <c r="H2097" s="27" t="s">
        <v>1149</v>
      </c>
      <c r="I2097" s="26" t="s">
        <v>6638</v>
      </c>
    </row>
    <row r="2098" spans="2:9">
      <c r="B2098" s="26" t="s">
        <v>6640</v>
      </c>
      <c r="C2098" s="27" t="s">
        <v>6641</v>
      </c>
      <c r="D2098" s="27">
        <v>0.75457214034641573</v>
      </c>
      <c r="E2098" s="27">
        <v>-1.3161003885598122</v>
      </c>
      <c r="F2098" s="27" t="s">
        <v>6640</v>
      </c>
      <c r="G2098" s="27" t="s">
        <v>2401</v>
      </c>
      <c r="H2098" s="27" t="s">
        <v>488</v>
      </c>
      <c r="I2098" s="26" t="s">
        <v>6640</v>
      </c>
    </row>
    <row r="2099" spans="2:9">
      <c r="B2099" s="26" t="s">
        <v>6642</v>
      </c>
      <c r="C2099" s="27" t="s">
        <v>6643</v>
      </c>
      <c r="D2099" s="27">
        <v>0.76829920762229542</v>
      </c>
      <c r="E2099" s="27">
        <v>0.22011568927378336</v>
      </c>
      <c r="F2099" s="27" t="s">
        <v>6642</v>
      </c>
      <c r="G2099" s="27" t="s">
        <v>6642</v>
      </c>
      <c r="H2099" s="27" t="s">
        <v>1325</v>
      </c>
      <c r="I2099" s="26" t="s">
        <v>6642</v>
      </c>
    </row>
    <row r="2100" spans="2:9">
      <c r="B2100" s="26" t="s">
        <v>6644</v>
      </c>
      <c r="C2100" s="27" t="s">
        <v>6645</v>
      </c>
      <c r="D2100" s="27">
        <v>0.1190661872671675</v>
      </c>
      <c r="E2100" s="27">
        <v>1.3942772160545731</v>
      </c>
      <c r="F2100" s="27" t="s">
        <v>6644</v>
      </c>
      <c r="G2100" s="27" t="s">
        <v>2459</v>
      </c>
      <c r="H2100" s="27" t="s">
        <v>2460</v>
      </c>
      <c r="I2100" s="26" t="s">
        <v>6644</v>
      </c>
    </row>
    <row r="2101" spans="2:9">
      <c r="B2101" s="26" t="s">
        <v>6646</v>
      </c>
      <c r="C2101" s="27" t="s">
        <v>6647</v>
      </c>
      <c r="D2101" s="27">
        <v>0.86283669604747493</v>
      </c>
      <c r="E2101" s="27">
        <v>0.13264990672322666</v>
      </c>
      <c r="F2101" s="27" t="s">
        <v>6646</v>
      </c>
      <c r="G2101" s="27" t="s">
        <v>6648</v>
      </c>
      <c r="H2101" s="27" t="s">
        <v>1149</v>
      </c>
      <c r="I2101" s="26" t="s">
        <v>6646</v>
      </c>
    </row>
    <row r="2102" spans="2:9">
      <c r="B2102" s="26" t="s">
        <v>6649</v>
      </c>
      <c r="C2102" s="27" t="s">
        <v>6650</v>
      </c>
      <c r="D2102" s="27">
        <v>0.98203918722818573</v>
      </c>
      <c r="E2102" s="27">
        <v>0.26642451630906872</v>
      </c>
      <c r="F2102" s="27" t="s">
        <v>6649</v>
      </c>
      <c r="G2102" s="27" t="s">
        <v>6649</v>
      </c>
      <c r="H2102" s="27" t="s">
        <v>1296</v>
      </c>
      <c r="I2102" s="26" t="s">
        <v>6649</v>
      </c>
    </row>
    <row r="2103" spans="2:9">
      <c r="B2103" s="26" t="s">
        <v>6651</v>
      </c>
      <c r="C2103" s="27" t="s">
        <v>6652</v>
      </c>
      <c r="D2103" s="27">
        <v>0.51539048043249747</v>
      </c>
      <c r="E2103" s="27">
        <v>-1.7152903928563619</v>
      </c>
      <c r="F2103" s="27" t="s">
        <v>6651</v>
      </c>
      <c r="G2103" s="27" t="s">
        <v>6653</v>
      </c>
      <c r="H2103" s="27" t="s">
        <v>488</v>
      </c>
      <c r="I2103" s="26" t="s">
        <v>6651</v>
      </c>
    </row>
    <row r="2104" spans="2:9">
      <c r="B2104" s="26" t="s">
        <v>6654</v>
      </c>
      <c r="C2104" s="27" t="s">
        <v>6655</v>
      </c>
      <c r="D2104" s="27">
        <v>0.80386898319093569</v>
      </c>
      <c r="E2104" s="27">
        <v>6.9837429812832683E-2</v>
      </c>
      <c r="F2104" s="27" t="s">
        <v>6654</v>
      </c>
      <c r="G2104" s="27" t="s">
        <v>6656</v>
      </c>
      <c r="H2104" s="27" t="s">
        <v>1293</v>
      </c>
      <c r="I2104" s="26" t="s">
        <v>6654</v>
      </c>
    </row>
    <row r="2105" spans="2:9">
      <c r="B2105" s="26" t="s">
        <v>6657</v>
      </c>
      <c r="C2105" s="27" t="s">
        <v>6658</v>
      </c>
      <c r="D2105" s="27">
        <v>0.47200685382815732</v>
      </c>
      <c r="E2105" s="27">
        <v>2.241037540447294</v>
      </c>
      <c r="F2105" s="27" t="s">
        <v>6657</v>
      </c>
      <c r="G2105" s="27" t="s">
        <v>6657</v>
      </c>
      <c r="H2105" s="27" t="s">
        <v>1368</v>
      </c>
      <c r="I2105" s="26" t="s">
        <v>6657</v>
      </c>
    </row>
    <row r="2106" spans="2:9">
      <c r="B2106" s="26" t="s">
        <v>6659</v>
      </c>
      <c r="C2106" s="27" t="s">
        <v>6660</v>
      </c>
      <c r="D2106" s="27">
        <v>0.96103590097516245</v>
      </c>
      <c r="E2106" s="27">
        <v>0.25760361079125937</v>
      </c>
      <c r="F2106" s="27" t="s">
        <v>6659</v>
      </c>
      <c r="G2106" s="27" t="s">
        <v>6661</v>
      </c>
      <c r="H2106" s="27" t="s">
        <v>1152</v>
      </c>
      <c r="I2106" s="26" t="s">
        <v>6659</v>
      </c>
    </row>
    <row r="2107" spans="2:9">
      <c r="B2107" s="26" t="s">
        <v>6662</v>
      </c>
      <c r="C2107" s="27" t="s">
        <v>6663</v>
      </c>
      <c r="D2107" s="27">
        <v>0.68938934188737377</v>
      </c>
      <c r="E2107" s="27">
        <v>-2.0903458991139181</v>
      </c>
      <c r="F2107" s="27" t="s">
        <v>6662</v>
      </c>
      <c r="G2107" s="27" t="s">
        <v>6664</v>
      </c>
      <c r="H2107" s="27" t="s">
        <v>488</v>
      </c>
      <c r="I2107" s="26" t="s">
        <v>6662</v>
      </c>
    </row>
    <row r="2108" spans="2:9">
      <c r="B2108" s="26" t="s">
        <v>6665</v>
      </c>
      <c r="C2108" s="27" t="s">
        <v>6666</v>
      </c>
      <c r="D2108" s="27">
        <v>0.83897104425514235</v>
      </c>
      <c r="E2108" s="27">
        <v>-3.0277796764140549E-2</v>
      </c>
      <c r="F2108" s="27" t="s">
        <v>6665</v>
      </c>
      <c r="G2108" s="27" t="s">
        <v>6667</v>
      </c>
      <c r="H2108" s="27" t="s">
        <v>1293</v>
      </c>
      <c r="I2108" s="26" t="s">
        <v>6665</v>
      </c>
    </row>
    <row r="2109" spans="2:9">
      <c r="B2109" s="26" t="s">
        <v>6668</v>
      </c>
      <c r="C2109" s="27" t="s">
        <v>6669</v>
      </c>
      <c r="D2109" s="27">
        <v>0.10880015899572379</v>
      </c>
      <c r="E2109" s="27">
        <v>-0.18085625166794461</v>
      </c>
      <c r="F2109" s="27" t="s">
        <v>6668</v>
      </c>
      <c r="G2109" s="27" t="s">
        <v>5234</v>
      </c>
      <c r="H2109" s="27" t="s">
        <v>4709</v>
      </c>
      <c r="I2109" s="26" t="s">
        <v>6668</v>
      </c>
    </row>
    <row r="2110" spans="2:9">
      <c r="B2110" s="26" t="s">
        <v>6670</v>
      </c>
      <c r="C2110" s="27" t="s">
        <v>6671</v>
      </c>
      <c r="D2110" s="27">
        <v>0.75256678005802713</v>
      </c>
      <c r="E2110" s="27">
        <v>-1.3556391428533197</v>
      </c>
      <c r="F2110" s="27" t="s">
        <v>6670</v>
      </c>
      <c r="G2110" s="27" t="s">
        <v>6672</v>
      </c>
      <c r="H2110" s="27" t="s">
        <v>488</v>
      </c>
      <c r="I2110" s="26" t="s">
        <v>6670</v>
      </c>
    </row>
    <row r="2111" spans="2:9">
      <c r="B2111" s="26" t="s">
        <v>6673</v>
      </c>
      <c r="C2111" s="27" t="s">
        <v>6674</v>
      </c>
      <c r="D2111" s="27">
        <v>-0.40809115411481151</v>
      </c>
      <c r="E2111" s="27">
        <v>2.6262842984735375</v>
      </c>
      <c r="F2111" s="27" t="s">
        <v>6673</v>
      </c>
      <c r="G2111" s="27" t="s">
        <v>6673</v>
      </c>
      <c r="H2111" s="27" t="s">
        <v>1174</v>
      </c>
      <c r="I2111" s="26" t="s">
        <v>6673</v>
      </c>
    </row>
    <row r="2112" spans="2:9">
      <c r="B2112" s="26" t="s">
        <v>6675</v>
      </c>
      <c r="C2112" s="27" t="s">
        <v>6676</v>
      </c>
      <c r="D2112" s="27">
        <v>0.24738820754766275</v>
      </c>
      <c r="E2112" s="27">
        <v>2.5349684994278903</v>
      </c>
      <c r="F2112" s="27" t="s">
        <v>6675</v>
      </c>
      <c r="G2112" s="27" t="s">
        <v>6677</v>
      </c>
      <c r="H2112" s="27" t="s">
        <v>3550</v>
      </c>
      <c r="I2112" s="26" t="s">
        <v>6675</v>
      </c>
    </row>
    <row r="2113" spans="2:9">
      <c r="B2113" s="26" t="s">
        <v>6678</v>
      </c>
      <c r="C2113" s="27" t="s">
        <v>6679</v>
      </c>
      <c r="D2113" s="27">
        <v>0.1285897511938324</v>
      </c>
      <c r="E2113" s="27">
        <v>2.3482358995909021</v>
      </c>
      <c r="F2113" s="27" t="s">
        <v>6678</v>
      </c>
      <c r="G2113" s="27" t="s">
        <v>6678</v>
      </c>
      <c r="H2113" s="27" t="s">
        <v>6680</v>
      </c>
      <c r="I2113" s="26" t="s">
        <v>6678</v>
      </c>
    </row>
    <row r="2114" spans="2:9">
      <c r="B2114" s="26" t="s">
        <v>6681</v>
      </c>
      <c r="C2114" s="27" t="s">
        <v>6682</v>
      </c>
      <c r="D2114" s="27">
        <v>-0.57427615575924396</v>
      </c>
      <c r="E2114" s="27">
        <v>-1.0608983858248229</v>
      </c>
      <c r="F2114" s="27" t="s">
        <v>6681</v>
      </c>
      <c r="G2114" s="27" t="s">
        <v>6681</v>
      </c>
      <c r="H2114" s="27" t="s">
        <v>1264</v>
      </c>
      <c r="I2114" s="26" t="s">
        <v>6681</v>
      </c>
    </row>
    <row r="2115" spans="2:9">
      <c r="B2115" s="26" t="s">
        <v>6683</v>
      </c>
      <c r="C2115" s="27" t="s">
        <v>6684</v>
      </c>
      <c r="D2115" s="27">
        <v>-0.66513100699200278</v>
      </c>
      <c r="E2115" s="27">
        <v>3.0773122006748546</v>
      </c>
      <c r="F2115" s="27" t="s">
        <v>6683</v>
      </c>
      <c r="G2115" s="27" t="s">
        <v>6683</v>
      </c>
      <c r="H2115" s="27" t="s">
        <v>1372</v>
      </c>
      <c r="I2115" s="26" t="s">
        <v>6683</v>
      </c>
    </row>
    <row r="2116" spans="2:9">
      <c r="B2116" s="26" t="s">
        <v>6685</v>
      </c>
      <c r="C2116" s="27" t="s">
        <v>6686</v>
      </c>
      <c r="D2116" s="27">
        <v>0.82481121647559852</v>
      </c>
      <c r="E2116" s="27">
        <v>0.69495694646253947</v>
      </c>
      <c r="F2116" s="27" t="s">
        <v>6685</v>
      </c>
      <c r="G2116" s="27" t="s">
        <v>6687</v>
      </c>
      <c r="H2116" s="27" t="s">
        <v>1160</v>
      </c>
      <c r="I2116" s="26" t="s">
        <v>6685</v>
      </c>
    </row>
    <row r="2117" spans="2:9">
      <c r="B2117" s="26" t="s">
        <v>6688</v>
      </c>
      <c r="C2117" s="27" t="s">
        <v>6689</v>
      </c>
      <c r="D2117" s="27">
        <v>0.58122259078979022</v>
      </c>
      <c r="E2117" s="27">
        <v>-1.8244100895096358</v>
      </c>
      <c r="F2117" s="27" t="s">
        <v>6688</v>
      </c>
      <c r="G2117" s="27" t="s">
        <v>6690</v>
      </c>
      <c r="H2117" s="27" t="s">
        <v>488</v>
      </c>
      <c r="I2117" s="26" t="s">
        <v>6688</v>
      </c>
    </row>
    <row r="2118" spans="2:9">
      <c r="B2118" s="26" t="s">
        <v>6691</v>
      </c>
      <c r="C2118" s="27" t="s">
        <v>6692</v>
      </c>
      <c r="D2118" s="27">
        <v>0.57562702302342417</v>
      </c>
      <c r="E2118" s="27">
        <v>0.62084676596367316</v>
      </c>
      <c r="F2118" s="27" t="s">
        <v>6691</v>
      </c>
      <c r="G2118" s="27" t="s">
        <v>6693</v>
      </c>
      <c r="H2118" s="27" t="s">
        <v>1765</v>
      </c>
      <c r="I2118" s="26" t="s">
        <v>6691</v>
      </c>
    </row>
    <row r="2119" spans="2:9">
      <c r="B2119" s="26" t="s">
        <v>6694</v>
      </c>
      <c r="C2119" s="27" t="s">
        <v>6695</v>
      </c>
      <c r="D2119" s="27">
        <v>0.36966773169680289</v>
      </c>
      <c r="E2119" s="27">
        <v>1.4266111874809557</v>
      </c>
      <c r="F2119" s="27" t="s">
        <v>6694</v>
      </c>
      <c r="G2119" s="27" t="s">
        <v>6694</v>
      </c>
      <c r="H2119" s="27" t="s">
        <v>1305</v>
      </c>
      <c r="I2119" s="26" t="s">
        <v>6694</v>
      </c>
    </row>
    <row r="2120" spans="2:9">
      <c r="B2120" s="26" t="s">
        <v>6696</v>
      </c>
      <c r="C2120" s="27" t="s">
        <v>6697</v>
      </c>
      <c r="D2120" s="27">
        <v>-0.34483691703540981</v>
      </c>
      <c r="E2120" s="27">
        <v>1.1058580684214634</v>
      </c>
      <c r="F2120" s="27" t="s">
        <v>6696</v>
      </c>
      <c r="G2120" s="27" t="s">
        <v>6698</v>
      </c>
      <c r="H2120" s="27" t="s">
        <v>5350</v>
      </c>
      <c r="I2120" s="26" t="s">
        <v>6696</v>
      </c>
    </row>
    <row r="2121" spans="2:9">
      <c r="B2121" s="26" t="s">
        <v>6699</v>
      </c>
      <c r="C2121" s="27" t="s">
        <v>6700</v>
      </c>
      <c r="D2121" s="27">
        <v>0.38845270463013076</v>
      </c>
      <c r="E2121" s="27">
        <v>1.4802939903127768</v>
      </c>
      <c r="F2121" s="27" t="s">
        <v>6699</v>
      </c>
      <c r="G2121" s="27" t="s">
        <v>6699</v>
      </c>
      <c r="H2121" s="27" t="s">
        <v>1305</v>
      </c>
      <c r="I2121" s="26" t="s">
        <v>6699</v>
      </c>
    </row>
    <row r="2122" spans="2:9">
      <c r="B2122" s="26" t="s">
        <v>6701</v>
      </c>
      <c r="C2122" s="27" t="s">
        <v>6702</v>
      </c>
      <c r="D2122" s="27">
        <v>1.0921991146646084</v>
      </c>
      <c r="E2122" s="27">
        <v>0.19796048699276295</v>
      </c>
      <c r="F2122" s="27" t="s">
        <v>6701</v>
      </c>
      <c r="G2122" s="27" t="s">
        <v>6703</v>
      </c>
      <c r="H2122" s="27" t="s">
        <v>1270</v>
      </c>
      <c r="I2122" s="26" t="s">
        <v>6701</v>
      </c>
    </row>
    <row r="2123" spans="2:9">
      <c r="B2123" s="26" t="s">
        <v>6704</v>
      </c>
      <c r="C2123" s="27" t="s">
        <v>6705</v>
      </c>
      <c r="D2123" s="27">
        <v>-0.63858628525419081</v>
      </c>
      <c r="E2123" s="27">
        <v>-1.1218226463840706</v>
      </c>
      <c r="F2123" s="27" t="s">
        <v>6704</v>
      </c>
      <c r="G2123" s="27" t="s">
        <v>6704</v>
      </c>
      <c r="H2123" s="27" t="s">
        <v>1264</v>
      </c>
      <c r="I2123" s="26" t="s">
        <v>6704</v>
      </c>
    </row>
    <row r="2124" spans="2:9">
      <c r="B2124" s="26" t="s">
        <v>6706</v>
      </c>
      <c r="C2124" s="27" t="s">
        <v>6707</v>
      </c>
      <c r="D2124" s="27">
        <v>0.43450109143933291</v>
      </c>
      <c r="E2124" s="27">
        <v>-1.3295374011415897</v>
      </c>
      <c r="F2124" s="27" t="s">
        <v>6706</v>
      </c>
      <c r="G2124" s="27" t="s">
        <v>6706</v>
      </c>
      <c r="H2124" s="27" t="s">
        <v>1539</v>
      </c>
      <c r="I2124" s="26" t="s">
        <v>6706</v>
      </c>
    </row>
    <row r="2125" spans="2:9">
      <c r="B2125" s="26" t="s">
        <v>6708</v>
      </c>
      <c r="C2125" s="27" t="s">
        <v>6709</v>
      </c>
      <c r="D2125" s="27">
        <v>0.60811286121145736</v>
      </c>
      <c r="E2125" s="27">
        <v>2.2273367750587223</v>
      </c>
      <c r="F2125" s="27" t="s">
        <v>6708</v>
      </c>
      <c r="G2125" s="27" t="s">
        <v>6708</v>
      </c>
      <c r="H2125" s="27" t="s">
        <v>2429</v>
      </c>
      <c r="I2125" s="26" t="s">
        <v>6708</v>
      </c>
    </row>
    <row r="2126" spans="2:9">
      <c r="B2126" s="26" t="s">
        <v>6710</v>
      </c>
      <c r="C2126" s="27" t="s">
        <v>6711</v>
      </c>
      <c r="D2126" s="27">
        <v>0.4631440534576346</v>
      </c>
      <c r="E2126" s="27">
        <v>-1.4268974772986298</v>
      </c>
      <c r="F2126" s="27" t="s">
        <v>6710</v>
      </c>
      <c r="G2126" s="27" t="s">
        <v>3212</v>
      </c>
      <c r="H2126" s="27" t="s">
        <v>488</v>
      </c>
      <c r="I2126" s="26" t="s">
        <v>6710</v>
      </c>
    </row>
    <row r="2127" spans="2:9">
      <c r="B2127" s="26" t="s">
        <v>6712</v>
      </c>
      <c r="C2127" s="27" t="s">
        <v>6713</v>
      </c>
      <c r="D2127" s="27">
        <v>0.28478186593613697</v>
      </c>
      <c r="E2127" s="27">
        <v>-1.5101112810630308</v>
      </c>
      <c r="F2127" s="27" t="s">
        <v>6712</v>
      </c>
      <c r="G2127" s="27" t="s">
        <v>6712</v>
      </c>
      <c r="H2127" s="27" t="s">
        <v>3409</v>
      </c>
      <c r="I2127" s="26" t="s">
        <v>6712</v>
      </c>
    </row>
    <row r="2128" spans="2:9">
      <c r="B2128" s="26" t="s">
        <v>6714</v>
      </c>
      <c r="C2128" s="27" t="s">
        <v>6715</v>
      </c>
      <c r="D2128" s="27">
        <v>-0.1500461243720598</v>
      </c>
      <c r="E2128" s="27">
        <v>2.1027202771190061</v>
      </c>
      <c r="F2128" s="27" t="s">
        <v>6714</v>
      </c>
      <c r="G2128" s="27" t="s">
        <v>6716</v>
      </c>
      <c r="H2128" s="27" t="s">
        <v>1427</v>
      </c>
      <c r="I2128" s="26" t="s">
        <v>6714</v>
      </c>
    </row>
    <row r="2129" spans="2:9">
      <c r="B2129" s="26" t="s">
        <v>6717</v>
      </c>
      <c r="C2129" s="27" t="s">
        <v>6718</v>
      </c>
      <c r="D2129" s="27">
        <v>0.90681900903608648</v>
      </c>
      <c r="E2129" s="27">
        <v>7.7444098635347888E-2</v>
      </c>
      <c r="F2129" s="27" t="s">
        <v>6717</v>
      </c>
      <c r="G2129" s="27" t="s">
        <v>6717</v>
      </c>
      <c r="H2129" s="27" t="s">
        <v>1436</v>
      </c>
      <c r="I2129" s="26" t="s">
        <v>6717</v>
      </c>
    </row>
    <row r="2130" spans="2:9">
      <c r="B2130" s="26" t="s">
        <v>6719</v>
      </c>
      <c r="C2130" s="27" t="s">
        <v>6720</v>
      </c>
      <c r="D2130" s="27">
        <v>0.43559228711070391</v>
      </c>
      <c r="E2130" s="27">
        <v>0.81504780160362522</v>
      </c>
      <c r="F2130" s="27" t="s">
        <v>6719</v>
      </c>
      <c r="G2130" s="27" t="s">
        <v>6721</v>
      </c>
      <c r="H2130" s="27" t="s">
        <v>1184</v>
      </c>
      <c r="I2130" s="26" t="s">
        <v>6719</v>
      </c>
    </row>
    <row r="2131" spans="2:9">
      <c r="B2131" s="26" t="s">
        <v>6722</v>
      </c>
      <c r="C2131" s="27" t="s">
        <v>6723</v>
      </c>
      <c r="D2131" s="27">
        <v>-0.36454867002828245</v>
      </c>
      <c r="E2131" s="27">
        <v>0.96883749823049548</v>
      </c>
      <c r="F2131" s="27" t="s">
        <v>6722</v>
      </c>
      <c r="G2131" s="27" t="s">
        <v>6724</v>
      </c>
      <c r="H2131" s="27" t="s">
        <v>6725</v>
      </c>
      <c r="I2131" s="26" t="s">
        <v>6722</v>
      </c>
    </row>
    <row r="2132" spans="2:9">
      <c r="B2132" s="26" t="s">
        <v>6726</v>
      </c>
      <c r="C2132" s="27" t="s">
        <v>6727</v>
      </c>
      <c r="D2132" s="27">
        <v>-0.39154889571345664</v>
      </c>
      <c r="E2132" s="27">
        <v>-2.6417476770185098</v>
      </c>
      <c r="F2132" s="27" t="s">
        <v>6726</v>
      </c>
      <c r="G2132" s="27" t="s">
        <v>6726</v>
      </c>
      <c r="H2132" s="27" t="s">
        <v>1142</v>
      </c>
      <c r="I2132" s="26" t="s">
        <v>6726</v>
      </c>
    </row>
    <row r="2133" spans="2:9">
      <c r="B2133" s="26" t="s">
        <v>6728</v>
      </c>
      <c r="C2133" s="27" t="s">
        <v>6729</v>
      </c>
      <c r="D2133" s="27">
        <v>-0.39802756769729397</v>
      </c>
      <c r="E2133" s="27">
        <v>0.83462689588469929</v>
      </c>
      <c r="F2133" s="27" t="s">
        <v>6728</v>
      </c>
      <c r="G2133" s="27" t="s">
        <v>6728</v>
      </c>
      <c r="H2133" s="27" t="s">
        <v>1421</v>
      </c>
      <c r="I2133" s="26" t="s">
        <v>6728</v>
      </c>
    </row>
    <row r="2134" spans="2:9">
      <c r="B2134" s="26" t="s">
        <v>6730</v>
      </c>
      <c r="C2134" s="27" t="s">
        <v>6731</v>
      </c>
      <c r="D2134" s="27">
        <v>0.12133298576404114</v>
      </c>
      <c r="E2134" s="27">
        <v>-1.254144364745009</v>
      </c>
      <c r="F2134" s="27" t="s">
        <v>6730</v>
      </c>
      <c r="G2134" s="27" t="s">
        <v>6732</v>
      </c>
      <c r="H2134" s="27" t="s">
        <v>1257</v>
      </c>
      <c r="I2134" s="26" t="s">
        <v>6730</v>
      </c>
    </row>
    <row r="2135" spans="2:9">
      <c r="B2135" s="26" t="s">
        <v>6733</v>
      </c>
      <c r="C2135" s="27" t="s">
        <v>6734</v>
      </c>
      <c r="D2135" s="27">
        <v>1.1617748639332095</v>
      </c>
      <c r="E2135" s="27">
        <v>0.45082553525644681</v>
      </c>
      <c r="F2135" s="27" t="s">
        <v>6733</v>
      </c>
      <c r="G2135" s="27" t="s">
        <v>6733</v>
      </c>
      <c r="H2135" s="27" t="s">
        <v>3031</v>
      </c>
      <c r="I2135" s="26" t="s">
        <v>6733</v>
      </c>
    </row>
    <row r="2136" spans="2:9">
      <c r="B2136" s="26" t="s">
        <v>6735</v>
      </c>
      <c r="C2136" s="27" t="s">
        <v>6736</v>
      </c>
      <c r="D2136" s="27">
        <v>-0.54060875166531974</v>
      </c>
      <c r="E2136" s="27">
        <v>-0.9682423483058904</v>
      </c>
      <c r="F2136" s="27" t="s">
        <v>6735</v>
      </c>
      <c r="G2136" s="27" t="s">
        <v>6737</v>
      </c>
      <c r="H2136" s="27" t="s">
        <v>1568</v>
      </c>
      <c r="I2136" s="26" t="s">
        <v>6735</v>
      </c>
    </row>
    <row r="2137" spans="2:9">
      <c r="B2137" s="26" t="s">
        <v>6738</v>
      </c>
      <c r="C2137" s="27" t="s">
        <v>6739</v>
      </c>
      <c r="D2137" s="27">
        <v>0.49539250412400243</v>
      </c>
      <c r="E2137" s="27">
        <v>1.2266104527775716</v>
      </c>
      <c r="F2137" s="27" t="s">
        <v>6738</v>
      </c>
      <c r="G2137" s="27" t="s">
        <v>6740</v>
      </c>
      <c r="H2137" s="27" t="s">
        <v>1720</v>
      </c>
      <c r="I2137" s="26" t="s">
        <v>6738</v>
      </c>
    </row>
    <row r="2138" spans="2:9">
      <c r="B2138" s="26" t="s">
        <v>6741</v>
      </c>
      <c r="C2138" s="27" t="s">
        <v>6742</v>
      </c>
      <c r="D2138" s="27">
        <v>0.79636059997162023</v>
      </c>
      <c r="E2138" s="27">
        <v>-1.6973327433376772E-2</v>
      </c>
      <c r="F2138" s="27" t="s">
        <v>6741</v>
      </c>
      <c r="G2138" s="27" t="s">
        <v>6743</v>
      </c>
      <c r="H2138" s="27" t="s">
        <v>1293</v>
      </c>
      <c r="I2138" s="26" t="s">
        <v>6741</v>
      </c>
    </row>
    <row r="2139" spans="2:9">
      <c r="B2139" s="26" t="s">
        <v>6744</v>
      </c>
      <c r="C2139" s="27" t="s">
        <v>6745</v>
      </c>
      <c r="D2139" s="27">
        <v>-0.90070140117572917</v>
      </c>
      <c r="E2139" s="27">
        <v>-1.2604186081485718</v>
      </c>
      <c r="F2139" s="27" t="s">
        <v>6744</v>
      </c>
      <c r="G2139" s="27" t="s">
        <v>6746</v>
      </c>
      <c r="H2139" s="27" t="s">
        <v>1264</v>
      </c>
      <c r="I2139" s="26" t="s">
        <v>6744</v>
      </c>
    </row>
    <row r="2140" spans="2:9">
      <c r="B2140" s="26" t="s">
        <v>6747</v>
      </c>
      <c r="C2140" s="27" t="s">
        <v>6748</v>
      </c>
      <c r="D2140" s="27">
        <v>-0.87295260532380126</v>
      </c>
      <c r="E2140" s="27">
        <v>-1.1969328383837741</v>
      </c>
      <c r="F2140" s="27" t="s">
        <v>6747</v>
      </c>
      <c r="G2140" s="27" t="s">
        <v>6747</v>
      </c>
      <c r="H2140" s="27" t="s">
        <v>1264</v>
      </c>
      <c r="I2140" s="26" t="s">
        <v>6747</v>
      </c>
    </row>
    <row r="2141" spans="2:9">
      <c r="B2141" s="26" t="s">
        <v>6749</v>
      </c>
      <c r="C2141" s="27" t="s">
        <v>6750</v>
      </c>
      <c r="D2141" s="27">
        <v>0.87458449882790579</v>
      </c>
      <c r="E2141" s="27">
        <v>0.38430403228345744</v>
      </c>
      <c r="F2141" s="27" t="s">
        <v>6749</v>
      </c>
      <c r="G2141" s="27" t="s">
        <v>6751</v>
      </c>
      <c r="H2141" s="27" t="s">
        <v>3350</v>
      </c>
      <c r="I2141" s="26" t="s">
        <v>6749</v>
      </c>
    </row>
    <row r="2142" spans="2:9">
      <c r="B2142" s="26" t="s">
        <v>6752</v>
      </c>
      <c r="C2142" s="27" t="s">
        <v>6753</v>
      </c>
      <c r="D2142" s="27">
        <v>0.64419929319327973</v>
      </c>
      <c r="E2142" s="27">
        <v>0.88452587943924355</v>
      </c>
      <c r="F2142" s="27" t="s">
        <v>6752</v>
      </c>
      <c r="G2142" s="27" t="s">
        <v>6752</v>
      </c>
      <c r="H2142" s="27" t="s">
        <v>1163</v>
      </c>
      <c r="I2142" s="26" t="s">
        <v>6752</v>
      </c>
    </row>
    <row r="2143" spans="2:9">
      <c r="B2143" s="26" t="s">
        <v>6754</v>
      </c>
      <c r="C2143" s="27" t="s">
        <v>6755</v>
      </c>
      <c r="D2143" s="27">
        <v>0.67216994148947717</v>
      </c>
      <c r="E2143" s="27">
        <v>-2.1204528020823514</v>
      </c>
      <c r="F2143" s="27" t="s">
        <v>6754</v>
      </c>
      <c r="G2143" s="27" t="s">
        <v>4987</v>
      </c>
      <c r="H2143" s="27" t="s">
        <v>488</v>
      </c>
      <c r="I2143" s="26" t="s">
        <v>6754</v>
      </c>
    </row>
    <row r="2144" spans="2:9">
      <c r="B2144" s="26" t="s">
        <v>6756</v>
      </c>
      <c r="C2144" s="27" t="s">
        <v>6757</v>
      </c>
      <c r="D2144" s="27">
        <v>0.62163566085822963</v>
      </c>
      <c r="E2144" s="27">
        <v>-1.8516022958162863</v>
      </c>
      <c r="F2144" s="27" t="s">
        <v>6756</v>
      </c>
      <c r="G2144" s="27" t="s">
        <v>6758</v>
      </c>
      <c r="H2144" s="27" t="s">
        <v>488</v>
      </c>
      <c r="I2144" s="26" t="s">
        <v>6756</v>
      </c>
    </row>
    <row r="2145" spans="2:9">
      <c r="B2145" s="26" t="s">
        <v>6759</v>
      </c>
      <c r="C2145" s="27" t="s">
        <v>6760</v>
      </c>
      <c r="D2145" s="27">
        <v>0.23458795943132127</v>
      </c>
      <c r="E2145" s="27">
        <v>-1.5543152175750015</v>
      </c>
      <c r="F2145" s="27" t="s">
        <v>6759</v>
      </c>
      <c r="G2145" s="27" t="s">
        <v>6761</v>
      </c>
      <c r="H2145" s="27" t="s">
        <v>6762</v>
      </c>
      <c r="I2145" s="26" t="s">
        <v>6759</v>
      </c>
    </row>
    <row r="2146" spans="2:9">
      <c r="B2146" s="26" t="s">
        <v>6763</v>
      </c>
      <c r="C2146" s="27" t="s">
        <v>6764</v>
      </c>
      <c r="D2146" s="27">
        <v>0.57130910679080826</v>
      </c>
      <c r="E2146" s="27">
        <v>-2.0453513930157765</v>
      </c>
      <c r="F2146" s="27" t="s">
        <v>6763</v>
      </c>
      <c r="G2146" s="27" t="s">
        <v>5780</v>
      </c>
      <c r="H2146" s="27" t="s">
        <v>488</v>
      </c>
      <c r="I2146" s="26" t="s">
        <v>6763</v>
      </c>
    </row>
    <row r="2147" spans="2:9">
      <c r="B2147" s="26" t="s">
        <v>6765</v>
      </c>
      <c r="C2147" s="27" t="s">
        <v>6766</v>
      </c>
      <c r="D2147" s="27">
        <v>0.26969873971126146</v>
      </c>
      <c r="E2147" s="27">
        <v>-1.5345562969973072</v>
      </c>
      <c r="F2147" s="27" t="s">
        <v>6765</v>
      </c>
      <c r="G2147" s="27" t="s">
        <v>6767</v>
      </c>
      <c r="H2147" s="27" t="s">
        <v>3409</v>
      </c>
      <c r="I2147" s="26" t="s">
        <v>6765</v>
      </c>
    </row>
    <row r="2148" spans="2:9">
      <c r="B2148" s="26" t="s">
        <v>6768</v>
      </c>
      <c r="C2148" s="27" t="s">
        <v>6769</v>
      </c>
      <c r="D2148" s="27">
        <v>0.43727131030945871</v>
      </c>
      <c r="E2148" s="27">
        <v>-1.3622120907397455</v>
      </c>
      <c r="F2148" s="27" t="s">
        <v>6768</v>
      </c>
      <c r="G2148" s="27" t="s">
        <v>6768</v>
      </c>
      <c r="H2148" s="27" t="s">
        <v>1539</v>
      </c>
      <c r="I2148" s="26" t="s">
        <v>6768</v>
      </c>
    </row>
    <row r="2149" spans="2:9">
      <c r="B2149" s="26" t="s">
        <v>6770</v>
      </c>
      <c r="C2149" s="27" t="s">
        <v>6771</v>
      </c>
      <c r="D2149" s="27">
        <v>0.51546032175461765</v>
      </c>
      <c r="E2149" s="27">
        <v>-1.7186222736348007</v>
      </c>
      <c r="F2149" s="27" t="s">
        <v>6770</v>
      </c>
      <c r="G2149" s="27" t="s">
        <v>6653</v>
      </c>
      <c r="H2149" s="27" t="s">
        <v>488</v>
      </c>
      <c r="I2149" s="26" t="s">
        <v>6770</v>
      </c>
    </row>
    <row r="2150" spans="2:9">
      <c r="B2150" s="26" t="s">
        <v>6772</v>
      </c>
      <c r="C2150" s="27" t="s">
        <v>6773</v>
      </c>
      <c r="D2150" s="27">
        <v>0.56073242903810094</v>
      </c>
      <c r="E2150" s="27">
        <v>-1.4172440509595388</v>
      </c>
      <c r="F2150" s="27" t="s">
        <v>6772</v>
      </c>
      <c r="G2150" s="27" t="s">
        <v>6774</v>
      </c>
      <c r="H2150" s="27" t="s">
        <v>488</v>
      </c>
      <c r="I2150" s="26" t="s">
        <v>6772</v>
      </c>
    </row>
    <row r="2151" spans="2:9">
      <c r="B2151" s="26" t="s">
        <v>6775</v>
      </c>
      <c r="C2151" s="27" t="s">
        <v>6776</v>
      </c>
      <c r="D2151" s="27">
        <v>0.75496489213705786</v>
      </c>
      <c r="E2151" s="27">
        <v>0.19643680731197474</v>
      </c>
      <c r="F2151" s="27" t="s">
        <v>6775</v>
      </c>
      <c r="G2151" s="27" t="s">
        <v>6777</v>
      </c>
      <c r="H2151" s="27" t="s">
        <v>1325</v>
      </c>
      <c r="I2151" s="26" t="s">
        <v>6775</v>
      </c>
    </row>
    <row r="2152" spans="2:9">
      <c r="B2152" s="26" t="s">
        <v>6778</v>
      </c>
      <c r="C2152" s="27" t="s">
        <v>6779</v>
      </c>
      <c r="D2152" s="27">
        <v>0.10252290521414668</v>
      </c>
      <c r="E2152" s="27">
        <v>1.6639916517714433</v>
      </c>
      <c r="F2152" s="27" t="s">
        <v>6778</v>
      </c>
      <c r="G2152" s="27" t="s">
        <v>6780</v>
      </c>
      <c r="H2152" s="27" t="s">
        <v>1427</v>
      </c>
      <c r="I2152" s="26" t="s">
        <v>6778</v>
      </c>
    </row>
    <row r="2153" spans="2:9">
      <c r="B2153" s="26" t="s">
        <v>6781</v>
      </c>
      <c r="C2153" s="27" t="s">
        <v>6782</v>
      </c>
      <c r="D2153" s="27">
        <v>0.31249072835703673</v>
      </c>
      <c r="E2153" s="27">
        <v>-1.0968277552181951</v>
      </c>
      <c r="F2153" s="27" t="s">
        <v>6781</v>
      </c>
      <c r="G2153" s="27" t="s">
        <v>6783</v>
      </c>
      <c r="H2153" s="27" t="s">
        <v>1998</v>
      </c>
      <c r="I2153" s="26" t="s">
        <v>6781</v>
      </c>
    </row>
    <row r="2154" spans="2:9">
      <c r="B2154" s="26" t="s">
        <v>6784</v>
      </c>
      <c r="C2154" s="27" t="s">
        <v>6785</v>
      </c>
      <c r="D2154" s="27">
        <v>0.84714442167455939</v>
      </c>
      <c r="E2154" s="27">
        <v>-4.9819376300630214E-2</v>
      </c>
      <c r="F2154" s="27" t="s">
        <v>6784</v>
      </c>
      <c r="G2154" s="27" t="s">
        <v>6786</v>
      </c>
      <c r="H2154" s="27" t="s">
        <v>1293</v>
      </c>
      <c r="I2154" s="26" t="s">
        <v>6784</v>
      </c>
    </row>
    <row r="2155" spans="2:9">
      <c r="B2155" s="26" t="s">
        <v>6787</v>
      </c>
      <c r="C2155" s="27" t="s">
        <v>6788</v>
      </c>
      <c r="D2155" s="27">
        <v>0.56913616707759984</v>
      </c>
      <c r="E2155" s="27">
        <v>-1.4376260217500143</v>
      </c>
      <c r="F2155" s="27" t="s">
        <v>6787</v>
      </c>
      <c r="G2155" s="27" t="s">
        <v>6789</v>
      </c>
      <c r="H2155" s="27" t="s">
        <v>488</v>
      </c>
      <c r="I2155" s="26" t="s">
        <v>6787</v>
      </c>
    </row>
    <row r="2156" spans="2:9">
      <c r="B2156" s="26" t="s">
        <v>6790</v>
      </c>
      <c r="C2156" s="27" t="s">
        <v>6791</v>
      </c>
      <c r="D2156" s="27">
        <v>-0.51817604698671227</v>
      </c>
      <c r="E2156" s="27">
        <v>0.31310508633100526</v>
      </c>
      <c r="F2156" s="27" t="s">
        <v>6790</v>
      </c>
      <c r="G2156" s="27" t="s">
        <v>6790</v>
      </c>
      <c r="H2156" s="27" t="s">
        <v>1320</v>
      </c>
      <c r="I2156" s="26" t="s">
        <v>6790</v>
      </c>
    </row>
    <row r="2157" spans="2:9">
      <c r="B2157" s="26" t="s">
        <v>6792</v>
      </c>
      <c r="C2157" s="27" t="s">
        <v>6793</v>
      </c>
      <c r="D2157" s="27">
        <v>3.9472366669369749E-2</v>
      </c>
      <c r="E2157" s="27">
        <v>1.9545069734986129</v>
      </c>
      <c r="F2157" s="27" t="s">
        <v>6792</v>
      </c>
      <c r="G2157" s="27" t="s">
        <v>6792</v>
      </c>
      <c r="H2157" s="27" t="s">
        <v>1489</v>
      </c>
      <c r="I2157" s="26" t="s">
        <v>6792</v>
      </c>
    </row>
    <row r="2158" spans="2:9">
      <c r="B2158" s="26" t="s">
        <v>6794</v>
      </c>
      <c r="C2158" s="27" t="s">
        <v>6795</v>
      </c>
      <c r="D2158" s="27">
        <v>0.66916795973039955</v>
      </c>
      <c r="E2158" s="27">
        <v>-1.3179033486293843</v>
      </c>
      <c r="F2158" s="27" t="s">
        <v>6794</v>
      </c>
      <c r="G2158" s="27" t="s">
        <v>6796</v>
      </c>
      <c r="H2158" s="27" t="s">
        <v>488</v>
      </c>
      <c r="I2158" s="26" t="s">
        <v>6794</v>
      </c>
    </row>
    <row r="2159" spans="2:9">
      <c r="B2159" s="26" t="s">
        <v>6797</v>
      </c>
      <c r="C2159" s="27" t="s">
        <v>6798</v>
      </c>
      <c r="D2159" s="27">
        <v>0.79910944826977359</v>
      </c>
      <c r="E2159" s="27">
        <v>0.42047248962740141</v>
      </c>
      <c r="F2159" s="27" t="s">
        <v>6797</v>
      </c>
      <c r="G2159" s="27" t="s">
        <v>6797</v>
      </c>
      <c r="H2159" s="27" t="s">
        <v>1533</v>
      </c>
      <c r="I2159" s="26" t="s">
        <v>6797</v>
      </c>
    </row>
    <row r="2160" spans="2:9">
      <c r="B2160" s="26" t="s">
        <v>6799</v>
      </c>
      <c r="C2160" s="27" t="s">
        <v>6800</v>
      </c>
      <c r="D2160" s="27">
        <v>1.2251286699743231</v>
      </c>
      <c r="E2160" s="27">
        <v>-2.5912030093963696</v>
      </c>
      <c r="F2160" s="27" t="s">
        <v>6799</v>
      </c>
      <c r="G2160" s="27" t="s">
        <v>6799</v>
      </c>
      <c r="H2160" s="27" t="s">
        <v>488</v>
      </c>
      <c r="I2160" s="26" t="s">
        <v>6799</v>
      </c>
    </row>
    <row r="2161" spans="2:9">
      <c r="B2161" s="26" t="s">
        <v>6801</v>
      </c>
      <c r="C2161" s="27" t="s">
        <v>6802</v>
      </c>
      <c r="D2161" s="27">
        <v>0.66137854643705696</v>
      </c>
      <c r="E2161" s="27">
        <v>-2.116002260423488</v>
      </c>
      <c r="F2161" s="27" t="s">
        <v>6801</v>
      </c>
      <c r="G2161" s="27" t="s">
        <v>6803</v>
      </c>
      <c r="H2161" s="27" t="s">
        <v>488</v>
      </c>
      <c r="I2161" s="26" t="s">
        <v>6801</v>
      </c>
    </row>
    <row r="2162" spans="2:9">
      <c r="B2162" s="26" t="s">
        <v>6804</v>
      </c>
      <c r="C2162" s="27" t="s">
        <v>6805</v>
      </c>
      <c r="D2162" s="27">
        <v>-0.58281782428274642</v>
      </c>
      <c r="E2162" s="27">
        <v>-1.2354452233778015</v>
      </c>
      <c r="F2162" s="27" t="s">
        <v>6804</v>
      </c>
      <c r="G2162" s="27" t="s">
        <v>6806</v>
      </c>
      <c r="H2162" s="27" t="s">
        <v>1449</v>
      </c>
      <c r="I2162" s="26" t="s">
        <v>6804</v>
      </c>
    </row>
    <row r="2163" spans="2:9">
      <c r="B2163" s="26" t="s">
        <v>6807</v>
      </c>
      <c r="C2163" s="27" t="s">
        <v>6808</v>
      </c>
      <c r="D2163" s="27">
        <v>0.85895680323480172</v>
      </c>
      <c r="E2163" s="27">
        <v>0.12408435674214287</v>
      </c>
      <c r="F2163" s="27" t="s">
        <v>6807</v>
      </c>
      <c r="G2163" s="27" t="s">
        <v>6809</v>
      </c>
      <c r="H2163" s="27" t="s">
        <v>1149</v>
      </c>
      <c r="I2163" s="26" t="s">
        <v>6807</v>
      </c>
    </row>
    <row r="2164" spans="2:9">
      <c r="B2164" s="26" t="s">
        <v>6806</v>
      </c>
      <c r="C2164" s="27" t="s">
        <v>6810</v>
      </c>
      <c r="D2164" s="27">
        <v>0.74868169408079221</v>
      </c>
      <c r="E2164" s="27">
        <v>-0.14687190266879357</v>
      </c>
      <c r="F2164" s="27" t="s">
        <v>6806</v>
      </c>
      <c r="G2164" s="27" t="s">
        <v>6806</v>
      </c>
      <c r="H2164" s="27" t="s">
        <v>1299</v>
      </c>
      <c r="I2164" s="26" t="s">
        <v>6806</v>
      </c>
    </row>
    <row r="2165" spans="2:9">
      <c r="B2165" s="26" t="s">
        <v>6811</v>
      </c>
      <c r="C2165" s="27" t="s">
        <v>6812</v>
      </c>
      <c r="D2165" s="27">
        <v>0.34853877752964718</v>
      </c>
      <c r="E2165" s="27">
        <v>-1.3235774796479087</v>
      </c>
      <c r="F2165" s="27" t="s">
        <v>6811</v>
      </c>
      <c r="G2165" s="27" t="s">
        <v>6813</v>
      </c>
      <c r="H2165" s="27" t="s">
        <v>1607</v>
      </c>
      <c r="I2165" s="26" t="s">
        <v>6811</v>
      </c>
    </row>
    <row r="2166" spans="2:9">
      <c r="B2166" s="26" t="s">
        <v>6814</v>
      </c>
      <c r="C2166" s="27" t="s">
        <v>6815</v>
      </c>
      <c r="D2166" s="27">
        <v>0.8323038870448507</v>
      </c>
      <c r="E2166" s="27">
        <v>0.45996580372322038</v>
      </c>
      <c r="F2166" s="27" t="s">
        <v>6814</v>
      </c>
      <c r="G2166" s="27" t="s">
        <v>6816</v>
      </c>
      <c r="H2166" s="27" t="s">
        <v>1533</v>
      </c>
      <c r="I2166" s="26" t="s">
        <v>6814</v>
      </c>
    </row>
    <row r="2167" spans="2:9">
      <c r="B2167" s="26" t="s">
        <v>6817</v>
      </c>
      <c r="C2167" s="27" t="s">
        <v>6818</v>
      </c>
      <c r="D2167" s="27">
        <v>1.0759431127917376</v>
      </c>
      <c r="E2167" s="27">
        <v>0.887414410536572</v>
      </c>
      <c r="F2167" s="27" t="s">
        <v>6817</v>
      </c>
      <c r="G2167" s="27" t="s">
        <v>6817</v>
      </c>
      <c r="H2167" s="27" t="s">
        <v>1160</v>
      </c>
      <c r="I2167" s="26" t="s">
        <v>6817</v>
      </c>
    </row>
    <row r="2168" spans="2:9">
      <c r="B2168" s="26" t="s">
        <v>6819</v>
      </c>
      <c r="C2168" s="27" t="s">
        <v>6820</v>
      </c>
      <c r="D2168" s="27">
        <v>0.5805304461709917</v>
      </c>
      <c r="E2168" s="27">
        <v>-0.77202700207244734</v>
      </c>
      <c r="F2168" s="27" t="s">
        <v>6819</v>
      </c>
      <c r="G2168" s="27" t="s">
        <v>6821</v>
      </c>
      <c r="H2168" s="27" t="s">
        <v>2084</v>
      </c>
      <c r="I2168" s="26" t="s">
        <v>6819</v>
      </c>
    </row>
    <row r="2169" spans="2:9">
      <c r="B2169" s="26" t="s">
        <v>6822</v>
      </c>
      <c r="C2169" s="27" t="s">
        <v>6823</v>
      </c>
      <c r="D2169" s="27">
        <v>-0.48460037670073114</v>
      </c>
      <c r="E2169" s="27">
        <v>-1.1224211993471589</v>
      </c>
      <c r="F2169" s="27" t="s">
        <v>6822</v>
      </c>
      <c r="G2169" s="27" t="s">
        <v>6822</v>
      </c>
      <c r="H2169" s="27" t="s">
        <v>1264</v>
      </c>
      <c r="I2169" s="26" t="s">
        <v>6822</v>
      </c>
    </row>
    <row r="2170" spans="2:9">
      <c r="B2170" s="26" t="s">
        <v>6824</v>
      </c>
      <c r="C2170" s="27" t="s">
        <v>6825</v>
      </c>
      <c r="D2170" s="27">
        <v>0.61515698887374493</v>
      </c>
      <c r="E2170" s="27">
        <v>0.82046533705111913</v>
      </c>
      <c r="F2170" s="27" t="s">
        <v>6824</v>
      </c>
      <c r="G2170" s="27" t="s">
        <v>6824</v>
      </c>
      <c r="H2170" s="27" t="s">
        <v>1163</v>
      </c>
      <c r="I2170" s="26" t="s">
        <v>6824</v>
      </c>
    </row>
    <row r="2171" spans="2:9">
      <c r="B2171" s="26" t="s">
        <v>6826</v>
      </c>
      <c r="C2171" s="27" t="s">
        <v>6827</v>
      </c>
      <c r="D2171" s="27">
        <v>0.66566337289457922</v>
      </c>
      <c r="E2171" s="27">
        <v>2.4594657519902277</v>
      </c>
      <c r="F2171" s="27" t="s">
        <v>6826</v>
      </c>
      <c r="G2171" s="27" t="s">
        <v>6826</v>
      </c>
      <c r="H2171" s="27" t="s">
        <v>1368</v>
      </c>
      <c r="I2171" s="26" t="s">
        <v>6826</v>
      </c>
    </row>
    <row r="2172" spans="2:9">
      <c r="B2172" s="26" t="s">
        <v>6828</v>
      </c>
      <c r="C2172" s="27" t="s">
        <v>6829</v>
      </c>
      <c r="D2172" s="27">
        <v>1.0913212036112643</v>
      </c>
      <c r="E2172" s="27">
        <v>0.30445347463474498</v>
      </c>
      <c r="F2172" s="27" t="s">
        <v>6828</v>
      </c>
      <c r="G2172" s="27" t="s">
        <v>6830</v>
      </c>
      <c r="H2172" s="27" t="s">
        <v>1296</v>
      </c>
      <c r="I2172" s="26" t="s">
        <v>6828</v>
      </c>
    </row>
    <row r="2173" spans="2:9">
      <c r="B2173" s="26" t="s">
        <v>6831</v>
      </c>
      <c r="C2173" s="27" t="s">
        <v>6832</v>
      </c>
      <c r="D2173" s="27">
        <v>0.32165896001525152</v>
      </c>
      <c r="E2173" s="27">
        <v>-1.215951683146751</v>
      </c>
      <c r="F2173" s="27" t="s">
        <v>6831</v>
      </c>
      <c r="G2173" s="27" t="s">
        <v>3671</v>
      </c>
      <c r="H2173" s="27" t="s">
        <v>2065</v>
      </c>
      <c r="I2173" s="26" t="s">
        <v>6831</v>
      </c>
    </row>
    <row r="2174" spans="2:9">
      <c r="B2174" s="26" t="s">
        <v>6833</v>
      </c>
      <c r="C2174" s="27" t="s">
        <v>6834</v>
      </c>
      <c r="D2174" s="27">
        <v>0.7579458994067978</v>
      </c>
      <c r="E2174" s="27">
        <v>-6.6671751031001342E-2</v>
      </c>
      <c r="F2174" s="27" t="s">
        <v>6833</v>
      </c>
      <c r="G2174" s="27" t="s">
        <v>6833</v>
      </c>
      <c r="H2174" s="27" t="s">
        <v>1299</v>
      </c>
      <c r="I2174" s="26" t="s">
        <v>6833</v>
      </c>
    </row>
    <row r="2175" spans="2:9">
      <c r="B2175" s="26" t="s">
        <v>6835</v>
      </c>
      <c r="C2175" s="27" t="s">
        <v>6836</v>
      </c>
      <c r="D2175" s="27">
        <v>0.60761192061041447</v>
      </c>
      <c r="E2175" s="27">
        <v>1.2627945561923717</v>
      </c>
      <c r="F2175" s="27" t="s">
        <v>6835</v>
      </c>
      <c r="G2175" s="27" t="s">
        <v>6835</v>
      </c>
      <c r="H2175" s="27" t="s">
        <v>1720</v>
      </c>
      <c r="I2175" s="26" t="s">
        <v>6835</v>
      </c>
    </row>
    <row r="2176" spans="2:9">
      <c r="B2176" s="26" t="s">
        <v>6837</v>
      </c>
      <c r="C2176" s="27" t="s">
        <v>6838</v>
      </c>
      <c r="D2176" s="27">
        <v>-0.39986365082213887</v>
      </c>
      <c r="E2176" s="27">
        <v>-0.75333823124698784</v>
      </c>
      <c r="F2176" s="27" t="s">
        <v>6837</v>
      </c>
      <c r="G2176" s="27" t="s">
        <v>3399</v>
      </c>
      <c r="H2176" s="27" t="s">
        <v>1281</v>
      </c>
      <c r="I2176" s="26" t="s">
        <v>6837</v>
      </c>
    </row>
    <row r="2177" spans="2:9">
      <c r="B2177" s="26" t="s">
        <v>6839</v>
      </c>
      <c r="C2177" s="27" t="s">
        <v>6840</v>
      </c>
      <c r="D2177" s="27">
        <v>0.5605072588296347</v>
      </c>
      <c r="E2177" s="27">
        <v>0.60706390863710269</v>
      </c>
      <c r="F2177" s="27" t="s">
        <v>6839</v>
      </c>
      <c r="G2177" s="27" t="s">
        <v>6841</v>
      </c>
      <c r="H2177" s="27" t="s">
        <v>1765</v>
      </c>
      <c r="I2177" s="26" t="s">
        <v>6839</v>
      </c>
    </row>
    <row r="2178" spans="2:9">
      <c r="B2178" s="26" t="s">
        <v>6842</v>
      </c>
      <c r="C2178" s="27" t="s">
        <v>6843</v>
      </c>
      <c r="D2178" s="27">
        <v>1.054741252074662</v>
      </c>
      <c r="E2178" s="27">
        <v>-2.2655343318248613E-2</v>
      </c>
      <c r="F2178" s="27" t="s">
        <v>6842</v>
      </c>
      <c r="G2178" s="27" t="s">
        <v>6842</v>
      </c>
      <c r="H2178" s="27" t="s">
        <v>1194</v>
      </c>
      <c r="I2178" s="26" t="s">
        <v>6842</v>
      </c>
    </row>
    <row r="2179" spans="2:9">
      <c r="B2179" s="26" t="s">
        <v>6844</v>
      </c>
      <c r="C2179" s="27" t="s">
        <v>6845</v>
      </c>
      <c r="D2179" s="27">
        <v>0.82814129968202832</v>
      </c>
      <c r="E2179" s="27">
        <v>-2.1346947217986849</v>
      </c>
      <c r="F2179" s="27" t="s">
        <v>6844</v>
      </c>
      <c r="G2179" s="27" t="s">
        <v>1777</v>
      </c>
      <c r="H2179" s="27" t="s">
        <v>488</v>
      </c>
      <c r="I2179" s="26" t="s">
        <v>6844</v>
      </c>
    </row>
    <row r="2180" spans="2:9">
      <c r="B2180" s="26" t="s">
        <v>6846</v>
      </c>
      <c r="C2180" s="27" t="s">
        <v>6847</v>
      </c>
      <c r="D2180" s="27">
        <v>0.47101199671362437</v>
      </c>
      <c r="E2180" s="27">
        <v>0.25259277333173474</v>
      </c>
      <c r="F2180" s="27" t="s">
        <v>6846</v>
      </c>
      <c r="G2180" s="27" t="s">
        <v>6846</v>
      </c>
      <c r="H2180" s="27" t="s">
        <v>1365</v>
      </c>
      <c r="I2180" s="26" t="s">
        <v>6846</v>
      </c>
    </row>
    <row r="2181" spans="2:9">
      <c r="B2181" s="26" t="s">
        <v>6848</v>
      </c>
      <c r="C2181" s="27" t="s">
        <v>6849</v>
      </c>
      <c r="D2181" s="27">
        <v>0.5645075265240096</v>
      </c>
      <c r="E2181" s="27">
        <v>-1.5182235295060229</v>
      </c>
      <c r="F2181" s="27" t="s">
        <v>6848</v>
      </c>
      <c r="G2181" s="27" t="s">
        <v>6850</v>
      </c>
      <c r="H2181" s="27" t="s">
        <v>488</v>
      </c>
      <c r="I2181" s="26" t="s">
        <v>6848</v>
      </c>
    </row>
    <row r="2182" spans="2:9">
      <c r="B2182" s="26" t="s">
        <v>6851</v>
      </c>
      <c r="C2182" s="27" t="s">
        <v>6852</v>
      </c>
      <c r="D2182" s="27">
        <v>0.90009072443021432</v>
      </c>
      <c r="E2182" s="27">
        <v>1.2139742069747682E-2</v>
      </c>
      <c r="F2182" s="27" t="s">
        <v>6851</v>
      </c>
      <c r="G2182" s="27" t="s">
        <v>6851</v>
      </c>
      <c r="H2182" s="27" t="s">
        <v>1194</v>
      </c>
      <c r="I2182" s="26" t="s">
        <v>6851</v>
      </c>
    </row>
    <row r="2183" spans="2:9">
      <c r="B2183" s="26" t="s">
        <v>6853</v>
      </c>
      <c r="C2183" s="27" t="s">
        <v>6854</v>
      </c>
      <c r="D2183" s="27">
        <v>0.26493574268068254</v>
      </c>
      <c r="E2183" s="27">
        <v>-0.21305758102777386</v>
      </c>
      <c r="F2183" s="27" t="s">
        <v>6853</v>
      </c>
      <c r="G2183" s="27" t="s">
        <v>6855</v>
      </c>
      <c r="H2183" s="27" t="s">
        <v>1578</v>
      </c>
      <c r="I2183" s="26" t="s">
        <v>6853</v>
      </c>
    </row>
    <row r="2184" spans="2:9">
      <c r="B2184" s="26" t="s">
        <v>6856</v>
      </c>
      <c r="C2184" s="27" t="s">
        <v>6857</v>
      </c>
      <c r="D2184" s="27">
        <v>-8.1582619365598602E-2</v>
      </c>
      <c r="E2184" s="27">
        <v>0.96903823399766087</v>
      </c>
      <c r="F2184" s="27" t="s">
        <v>6856</v>
      </c>
      <c r="G2184" s="27" t="s">
        <v>6858</v>
      </c>
      <c r="H2184" s="27" t="s">
        <v>2741</v>
      </c>
      <c r="I2184" s="26" t="s">
        <v>6856</v>
      </c>
    </row>
    <row r="2185" spans="2:9">
      <c r="B2185" s="26" t="s">
        <v>6859</v>
      </c>
      <c r="C2185" s="27" t="s">
        <v>6860</v>
      </c>
      <c r="D2185" s="27">
        <v>0.60594338360845124</v>
      </c>
      <c r="E2185" s="27">
        <v>0.18659315006440974</v>
      </c>
      <c r="F2185" s="27" t="s">
        <v>6859</v>
      </c>
      <c r="G2185" s="27" t="s">
        <v>6861</v>
      </c>
      <c r="H2185" s="27" t="s">
        <v>2792</v>
      </c>
      <c r="I2185" s="26" t="s">
        <v>6859</v>
      </c>
    </row>
    <row r="2186" spans="2:9">
      <c r="B2186" s="26" t="s">
        <v>6862</v>
      </c>
      <c r="C2186" s="27" t="s">
        <v>6863</v>
      </c>
      <c r="D2186" s="27">
        <v>0.13758988745299894</v>
      </c>
      <c r="E2186" s="27">
        <v>-1.1771198649761903</v>
      </c>
      <c r="F2186" s="27" t="s">
        <v>6862</v>
      </c>
      <c r="G2186" s="27" t="s">
        <v>6862</v>
      </c>
      <c r="H2186" s="27" t="s">
        <v>1155</v>
      </c>
      <c r="I2186" s="26" t="s">
        <v>6862</v>
      </c>
    </row>
    <row r="2187" spans="2:9">
      <c r="B2187" s="26" t="s">
        <v>6864</v>
      </c>
      <c r="C2187" s="27" t="s">
        <v>6865</v>
      </c>
      <c r="D2187" s="27">
        <v>0.83222186168328061</v>
      </c>
      <c r="E2187" s="27">
        <v>-2.0476726042290672</v>
      </c>
      <c r="F2187" s="27" t="s">
        <v>6864</v>
      </c>
      <c r="G2187" s="27" t="s">
        <v>3363</v>
      </c>
      <c r="H2187" s="27" t="s">
        <v>488</v>
      </c>
      <c r="I2187" s="26" t="s">
        <v>6864</v>
      </c>
    </row>
    <row r="2188" spans="2:9">
      <c r="B2188" s="26" t="s">
        <v>6866</v>
      </c>
      <c r="C2188" s="27" t="s">
        <v>6867</v>
      </c>
      <c r="D2188" s="27">
        <v>0.31590283692467169</v>
      </c>
      <c r="E2188" s="27">
        <v>-1.1003812110606961</v>
      </c>
      <c r="F2188" s="27" t="s">
        <v>6866</v>
      </c>
      <c r="G2188" s="27" t="s">
        <v>6868</v>
      </c>
      <c r="H2188" s="27" t="s">
        <v>1998</v>
      </c>
      <c r="I2188" s="26" t="s">
        <v>6866</v>
      </c>
    </row>
    <row r="2189" spans="2:9">
      <c r="B2189" s="26" t="s">
        <v>6869</v>
      </c>
      <c r="C2189" s="27" t="s">
        <v>6870</v>
      </c>
      <c r="D2189" s="27">
        <v>0.53983383836713061</v>
      </c>
      <c r="E2189" s="27">
        <v>-2.0037950278991015</v>
      </c>
      <c r="F2189" s="27" t="s">
        <v>6869</v>
      </c>
      <c r="G2189" s="27" t="s">
        <v>6871</v>
      </c>
      <c r="H2189" s="27" t="s">
        <v>1155</v>
      </c>
      <c r="I2189" s="26" t="s">
        <v>6869</v>
      </c>
    </row>
    <row r="2190" spans="2:9">
      <c r="B2190" s="26" t="s">
        <v>6872</v>
      </c>
      <c r="C2190" s="27" t="s">
        <v>6873</v>
      </c>
      <c r="D2190" s="27">
        <v>1.1695839112181645</v>
      </c>
      <c r="E2190" s="27">
        <v>-0.88508444418884957</v>
      </c>
      <c r="F2190" s="27" t="s">
        <v>6872</v>
      </c>
      <c r="G2190" s="27" t="s">
        <v>6874</v>
      </c>
      <c r="H2190" s="27" t="s">
        <v>3465</v>
      </c>
      <c r="I2190" s="26" t="s">
        <v>6872</v>
      </c>
    </row>
    <row r="2191" spans="2:9">
      <c r="B2191" s="26" t="s">
        <v>6875</v>
      </c>
      <c r="C2191" s="27" t="s">
        <v>6876</v>
      </c>
      <c r="D2191" s="27">
        <v>-0.55347357640472228</v>
      </c>
      <c r="E2191" s="27">
        <v>-1.0613643887351056</v>
      </c>
      <c r="F2191" s="27" t="s">
        <v>6875</v>
      </c>
      <c r="G2191" s="27" t="s">
        <v>6758</v>
      </c>
      <c r="H2191" s="27" t="s">
        <v>1264</v>
      </c>
      <c r="I2191" s="26" t="s">
        <v>6875</v>
      </c>
    </row>
    <row r="2192" spans="2:9">
      <c r="B2192" s="26" t="s">
        <v>6877</v>
      </c>
      <c r="C2192" s="27" t="s">
        <v>6878</v>
      </c>
      <c r="D2192" s="27">
        <v>0.65657540225304112</v>
      </c>
      <c r="E2192" s="27">
        <v>-2.1358466721282015</v>
      </c>
      <c r="F2192" s="27" t="s">
        <v>6877</v>
      </c>
      <c r="G2192" s="27" t="s">
        <v>6879</v>
      </c>
      <c r="H2192" s="27" t="s">
        <v>488</v>
      </c>
      <c r="I2192" s="26" t="s">
        <v>6877</v>
      </c>
    </row>
    <row r="2193" spans="2:9">
      <c r="B2193" s="26" t="s">
        <v>6880</v>
      </c>
      <c r="C2193" s="27" t="s">
        <v>6881</v>
      </c>
      <c r="D2193" s="27">
        <v>1.1279155669919911</v>
      </c>
      <c r="E2193" s="27">
        <v>0.36786130952920548</v>
      </c>
      <c r="F2193" s="27" t="s">
        <v>6880</v>
      </c>
      <c r="G2193" s="27" t="s">
        <v>6880</v>
      </c>
      <c r="H2193" s="27" t="s">
        <v>1296</v>
      </c>
      <c r="I2193" s="26" t="s">
        <v>6880</v>
      </c>
    </row>
    <row r="2194" spans="2:9">
      <c r="B2194" s="26" t="s">
        <v>6882</v>
      </c>
      <c r="C2194" s="27" t="s">
        <v>6883</v>
      </c>
      <c r="D2194" s="27">
        <v>0.73165597207436539</v>
      </c>
      <c r="E2194" s="27">
        <v>-1.247760346049241</v>
      </c>
      <c r="F2194" s="27" t="s">
        <v>6882</v>
      </c>
      <c r="G2194" s="27" t="s">
        <v>6884</v>
      </c>
      <c r="H2194" s="27" t="s">
        <v>488</v>
      </c>
      <c r="I2194" s="26" t="s">
        <v>6882</v>
      </c>
    </row>
    <row r="2195" spans="2:9">
      <c r="B2195" s="26" t="s">
        <v>6885</v>
      </c>
      <c r="C2195" s="27" t="s">
        <v>6886</v>
      </c>
      <c r="D2195" s="27">
        <v>1.0706495474929869</v>
      </c>
      <c r="E2195" s="27">
        <v>1.2811031228963945</v>
      </c>
      <c r="F2195" s="27" t="s">
        <v>6885</v>
      </c>
      <c r="G2195" s="27" t="s">
        <v>6885</v>
      </c>
      <c r="H2195" s="27" t="s">
        <v>1160</v>
      </c>
      <c r="I2195" s="26" t="s">
        <v>6885</v>
      </c>
    </row>
    <row r="2196" spans="2:9">
      <c r="B2196" s="26" t="s">
        <v>6887</v>
      </c>
      <c r="C2196" s="27" t="s">
        <v>6888</v>
      </c>
      <c r="D2196" s="27">
        <v>0.9593097731146274</v>
      </c>
      <c r="E2196" s="27">
        <v>0.17089792669332446</v>
      </c>
      <c r="F2196" s="27" t="s">
        <v>6887</v>
      </c>
      <c r="G2196" s="27" t="s">
        <v>6889</v>
      </c>
      <c r="H2196" s="27" t="s">
        <v>1152</v>
      </c>
      <c r="I2196" s="26" t="s">
        <v>6887</v>
      </c>
    </row>
    <row r="2197" spans="2:9">
      <c r="B2197" s="26" t="s">
        <v>6890</v>
      </c>
      <c r="C2197" s="27" t="s">
        <v>6891</v>
      </c>
      <c r="D2197" s="27">
        <v>0.18882368063480942</v>
      </c>
      <c r="E2197" s="27">
        <v>1.8614285612896708</v>
      </c>
      <c r="F2197" s="27" t="s">
        <v>6890</v>
      </c>
      <c r="G2197" s="27" t="s">
        <v>6892</v>
      </c>
      <c r="H2197" s="27" t="s">
        <v>2696</v>
      </c>
      <c r="I2197" s="26" t="s">
        <v>6890</v>
      </c>
    </row>
    <row r="2198" spans="2:9">
      <c r="B2198" s="26" t="s">
        <v>6893</v>
      </c>
      <c r="C2198" s="27" t="s">
        <v>6894</v>
      </c>
      <c r="D2198" s="27">
        <v>1.0377744883116375</v>
      </c>
      <c r="E2198" s="27">
        <v>-2.36170963049394</v>
      </c>
      <c r="F2198" s="27" t="s">
        <v>6893</v>
      </c>
      <c r="G2198" s="27" t="s">
        <v>6893</v>
      </c>
      <c r="H2198" s="27" t="s">
        <v>488</v>
      </c>
      <c r="I2198" s="26" t="s">
        <v>6893</v>
      </c>
    </row>
    <row r="2199" spans="2:9">
      <c r="B2199" s="26" t="s">
        <v>6895</v>
      </c>
      <c r="C2199" s="27" t="s">
        <v>6896</v>
      </c>
      <c r="D2199" s="27">
        <v>0.54450608818356949</v>
      </c>
      <c r="E2199" s="27">
        <v>2.1177126756336282</v>
      </c>
      <c r="F2199" s="27" t="s">
        <v>6895</v>
      </c>
      <c r="G2199" s="27" t="s">
        <v>6897</v>
      </c>
      <c r="H2199" s="27" t="s">
        <v>2223</v>
      </c>
      <c r="I2199" s="26" t="s">
        <v>6895</v>
      </c>
    </row>
    <row r="2200" spans="2:9">
      <c r="B2200" s="26" t="s">
        <v>6898</v>
      </c>
      <c r="C2200" s="27" t="s">
        <v>6899</v>
      </c>
      <c r="D2200" s="27">
        <v>0.76057084413438925</v>
      </c>
      <c r="E2200" s="27">
        <v>2.5300294008725528</v>
      </c>
      <c r="F2200" s="27" t="s">
        <v>6898</v>
      </c>
      <c r="G2200" s="27" t="s">
        <v>6898</v>
      </c>
      <c r="H2200" s="27" t="s">
        <v>1368</v>
      </c>
      <c r="I2200" s="26" t="s">
        <v>6898</v>
      </c>
    </row>
    <row r="2201" spans="2:9">
      <c r="B2201" s="26" t="s">
        <v>6900</v>
      </c>
      <c r="C2201" s="27" t="s">
        <v>6901</v>
      </c>
      <c r="D2201" s="27">
        <v>0.43330766108056812</v>
      </c>
      <c r="E2201" s="27">
        <v>2.1841922338177446</v>
      </c>
      <c r="F2201" s="27" t="s">
        <v>6900</v>
      </c>
      <c r="G2201" s="27" t="s">
        <v>6900</v>
      </c>
      <c r="H2201" s="27" t="s">
        <v>1368</v>
      </c>
      <c r="I2201" s="26" t="s">
        <v>6900</v>
      </c>
    </row>
    <row r="2202" spans="2:9">
      <c r="B2202" s="26" t="s">
        <v>6902</v>
      </c>
      <c r="C2202" s="27" t="s">
        <v>6903</v>
      </c>
      <c r="D2202" s="27">
        <v>0.44206746369560951</v>
      </c>
      <c r="E2202" s="27">
        <v>0.9689579396907958</v>
      </c>
      <c r="F2202" s="27" t="s">
        <v>6902</v>
      </c>
      <c r="G2202" s="27" t="s">
        <v>6904</v>
      </c>
      <c r="H2202" s="27" t="s">
        <v>1595</v>
      </c>
      <c r="I2202" s="26" t="s">
        <v>6902</v>
      </c>
    </row>
    <row r="2203" spans="2:9">
      <c r="B2203" s="26" t="s">
        <v>6905</v>
      </c>
      <c r="C2203" s="27" t="s">
        <v>6906</v>
      </c>
      <c r="D2203" s="27">
        <v>0.58751623965629329</v>
      </c>
      <c r="E2203" s="27">
        <v>2.3625474609713843</v>
      </c>
      <c r="F2203" s="27" t="s">
        <v>6905</v>
      </c>
      <c r="G2203" s="27" t="s">
        <v>6907</v>
      </c>
      <c r="H2203" s="27" t="s">
        <v>1368</v>
      </c>
      <c r="I2203" s="26" t="s">
        <v>6905</v>
      </c>
    </row>
    <row r="2204" spans="2:9">
      <c r="B2204" s="26" t="s">
        <v>6908</v>
      </c>
      <c r="C2204" s="27" t="s">
        <v>6909</v>
      </c>
      <c r="D2204" s="27">
        <v>0.66571397295462098</v>
      </c>
      <c r="E2204" s="27">
        <v>2.2444759477280956</v>
      </c>
      <c r="F2204" s="27" t="s">
        <v>6908</v>
      </c>
      <c r="G2204" s="27" t="s">
        <v>6910</v>
      </c>
      <c r="H2204" s="27" t="s">
        <v>2429</v>
      </c>
      <c r="I2204" s="26" t="s">
        <v>6908</v>
      </c>
    </row>
    <row r="2205" spans="2:9">
      <c r="B2205" s="26" t="s">
        <v>6911</v>
      </c>
      <c r="C2205" s="27" t="s">
        <v>6912</v>
      </c>
      <c r="D2205" s="27">
        <v>0.56630003367471982</v>
      </c>
      <c r="E2205" s="27">
        <v>-1.6375656369068705</v>
      </c>
      <c r="F2205" s="27" t="s">
        <v>6911</v>
      </c>
      <c r="G2205" s="27" t="s">
        <v>1650</v>
      </c>
      <c r="H2205" s="27" t="s">
        <v>488</v>
      </c>
      <c r="I2205" s="26" t="s">
        <v>6911</v>
      </c>
    </row>
    <row r="2206" spans="2:9">
      <c r="B2206" s="26" t="s">
        <v>6913</v>
      </c>
      <c r="C2206" s="27" t="s">
        <v>6914</v>
      </c>
      <c r="D2206" s="27">
        <v>0.30485491287956107</v>
      </c>
      <c r="E2206" s="27">
        <v>0.82242355940065515</v>
      </c>
      <c r="F2206" s="27" t="s">
        <v>6913</v>
      </c>
      <c r="G2206" s="27" t="s">
        <v>6913</v>
      </c>
      <c r="H2206" s="27" t="s">
        <v>1184</v>
      </c>
      <c r="I2206" s="26" t="s">
        <v>6913</v>
      </c>
    </row>
    <row r="2207" spans="2:9">
      <c r="B2207" s="26" t="s">
        <v>6915</v>
      </c>
      <c r="C2207" s="27" t="s">
        <v>6916</v>
      </c>
      <c r="D2207" s="27">
        <v>0.29219254729212896</v>
      </c>
      <c r="E2207" s="27">
        <v>-0.40054259045173796</v>
      </c>
      <c r="F2207" s="27" t="s">
        <v>6915</v>
      </c>
      <c r="G2207" s="27" t="s">
        <v>6917</v>
      </c>
      <c r="H2207" s="27" t="s">
        <v>2142</v>
      </c>
      <c r="I2207" s="26" t="s">
        <v>6915</v>
      </c>
    </row>
    <row r="2208" spans="2:9">
      <c r="B2208" s="26" t="s">
        <v>6918</v>
      </c>
      <c r="C2208" s="27" t="s">
        <v>6919</v>
      </c>
      <c r="D2208" s="27">
        <v>0.47402270032595972</v>
      </c>
      <c r="E2208" s="27">
        <v>1.4831825879891314</v>
      </c>
      <c r="F2208" s="27" t="s">
        <v>6918</v>
      </c>
      <c r="G2208" s="27" t="s">
        <v>6918</v>
      </c>
      <c r="H2208" s="27" t="s">
        <v>1870</v>
      </c>
      <c r="I2208" s="26" t="s">
        <v>6918</v>
      </c>
    </row>
    <row r="2209" spans="2:9">
      <c r="B2209" s="26" t="s">
        <v>6920</v>
      </c>
      <c r="C2209" s="27" t="s">
        <v>6921</v>
      </c>
      <c r="D2209" s="27">
        <v>0.32213193742485663</v>
      </c>
      <c r="E2209" s="27">
        <v>-1.153629452581145</v>
      </c>
      <c r="F2209" s="27" t="s">
        <v>6920</v>
      </c>
      <c r="G2209" s="27" t="s">
        <v>6922</v>
      </c>
      <c r="H2209" s="27" t="s">
        <v>2028</v>
      </c>
      <c r="I2209" s="26" t="s">
        <v>6920</v>
      </c>
    </row>
    <row r="2210" spans="2:9">
      <c r="B2210" s="26" t="s">
        <v>6923</v>
      </c>
      <c r="C2210" s="27" t="s">
        <v>6924</v>
      </c>
      <c r="D2210" s="27">
        <v>0.51258380876349019</v>
      </c>
      <c r="E2210" s="27">
        <v>-0.17767451785302274</v>
      </c>
      <c r="F2210" s="27" t="s">
        <v>6923</v>
      </c>
      <c r="G2210" s="27" t="s">
        <v>6925</v>
      </c>
      <c r="H2210" s="27" t="s">
        <v>1287</v>
      </c>
      <c r="I2210" s="26" t="s">
        <v>6923</v>
      </c>
    </row>
    <row r="2211" spans="2:9">
      <c r="B2211" s="26" t="s">
        <v>6926</v>
      </c>
      <c r="C2211" s="27" t="s">
        <v>6927</v>
      </c>
      <c r="D2211" s="27">
        <v>1.1542438476625345</v>
      </c>
      <c r="E2211" s="27">
        <v>-0.33015869861203306</v>
      </c>
      <c r="F2211" s="27" t="s">
        <v>6926</v>
      </c>
      <c r="G2211" s="27" t="s">
        <v>6928</v>
      </c>
      <c r="H2211" s="27" t="s">
        <v>1276</v>
      </c>
      <c r="I2211" s="26" t="s">
        <v>6926</v>
      </c>
    </row>
    <row r="2212" spans="2:9">
      <c r="B2212" s="26" t="s">
        <v>6929</v>
      </c>
      <c r="C2212" s="27" t="s">
        <v>6930</v>
      </c>
      <c r="D2212" s="27">
        <v>2.3565261027503788E-2</v>
      </c>
      <c r="E2212" s="27">
        <v>1.8150377546789802</v>
      </c>
      <c r="F2212" s="27" t="s">
        <v>6929</v>
      </c>
      <c r="G2212" s="27" t="s">
        <v>6478</v>
      </c>
      <c r="H2212" s="27" t="s">
        <v>6478</v>
      </c>
      <c r="I2212" s="26" t="s">
        <v>6929</v>
      </c>
    </row>
    <row r="2213" spans="2:9">
      <c r="B2213" s="26" t="s">
        <v>6931</v>
      </c>
      <c r="C2213" s="27" t="s">
        <v>6932</v>
      </c>
      <c r="D2213" s="27">
        <v>0.7863092308064159</v>
      </c>
      <c r="E2213" s="27">
        <v>0.59297738436723624</v>
      </c>
      <c r="F2213" s="27" t="s">
        <v>6931</v>
      </c>
      <c r="G2213" s="27" t="s">
        <v>6931</v>
      </c>
      <c r="H2213" s="27" t="s">
        <v>1160</v>
      </c>
      <c r="I2213" s="26" t="s">
        <v>6931</v>
      </c>
    </row>
    <row r="2214" spans="2:9">
      <c r="B2214" s="26" t="s">
        <v>6933</v>
      </c>
      <c r="C2214" s="27" t="s">
        <v>6934</v>
      </c>
      <c r="D2214" s="27">
        <v>-8.3634259372449664E-3</v>
      </c>
      <c r="E2214" s="27">
        <v>1.8252479199885812</v>
      </c>
      <c r="F2214" s="27" t="s">
        <v>6933</v>
      </c>
      <c r="G2214" s="27" t="s">
        <v>6935</v>
      </c>
      <c r="H2214" s="27" t="s">
        <v>1427</v>
      </c>
      <c r="I2214" s="26" t="s">
        <v>6933</v>
      </c>
    </row>
    <row r="2215" spans="2:9">
      <c r="B2215" s="26" t="s">
        <v>6936</v>
      </c>
      <c r="C2215" s="27" t="s">
        <v>6937</v>
      </c>
      <c r="D2215" s="27">
        <v>0.80668421077942987</v>
      </c>
      <c r="E2215" s="27">
        <v>0.12787608227840877</v>
      </c>
      <c r="F2215" s="27" t="s">
        <v>6936</v>
      </c>
      <c r="G2215" s="27" t="s">
        <v>6936</v>
      </c>
      <c r="H2215" s="27" t="s">
        <v>1210</v>
      </c>
      <c r="I2215" s="26" t="s">
        <v>6936</v>
      </c>
    </row>
    <row r="2216" spans="2:9">
      <c r="B2216" s="26" t="s">
        <v>6938</v>
      </c>
      <c r="C2216" s="27" t="s">
        <v>6939</v>
      </c>
      <c r="D2216" s="27">
        <v>-0.48255909701496991</v>
      </c>
      <c r="E2216" s="27">
        <v>0.40141351070806347</v>
      </c>
      <c r="F2216" s="27" t="s">
        <v>6938</v>
      </c>
      <c r="G2216" s="27" t="s">
        <v>6938</v>
      </c>
      <c r="H2216" s="27" t="s">
        <v>1320</v>
      </c>
      <c r="I2216" s="26" t="s">
        <v>6938</v>
      </c>
    </row>
    <row r="2217" spans="2:9">
      <c r="B2217" s="26" t="s">
        <v>6940</v>
      </c>
      <c r="C2217" s="27" t="s">
        <v>6941</v>
      </c>
      <c r="D2217" s="27">
        <v>0.99565972488631227</v>
      </c>
      <c r="E2217" s="27">
        <v>-2.3625125735625914</v>
      </c>
      <c r="F2217" s="27" t="s">
        <v>6940</v>
      </c>
      <c r="G2217" s="27" t="s">
        <v>6942</v>
      </c>
      <c r="H2217" s="27" t="s">
        <v>488</v>
      </c>
      <c r="I2217" s="26" t="s">
        <v>6940</v>
      </c>
    </row>
    <row r="2218" spans="2:9">
      <c r="B2218" s="26" t="s">
        <v>6943</v>
      </c>
      <c r="C2218" s="27" t="s">
        <v>6944</v>
      </c>
      <c r="D2218" s="27">
        <v>-0.22781394875337099</v>
      </c>
      <c r="E2218" s="27">
        <v>-1.1285589831604002</v>
      </c>
      <c r="F2218" s="27" t="s">
        <v>6943</v>
      </c>
      <c r="G2218" s="27" t="s">
        <v>6943</v>
      </c>
      <c r="H2218" s="27" t="s">
        <v>1492</v>
      </c>
      <c r="I2218" s="26" t="s">
        <v>6943</v>
      </c>
    </row>
    <row r="2219" spans="2:9">
      <c r="B2219" s="26" t="s">
        <v>6945</v>
      </c>
      <c r="C2219" s="27" t="s">
        <v>6946</v>
      </c>
      <c r="D2219" s="27">
        <v>0.65210035951532652</v>
      </c>
      <c r="E2219" s="27">
        <v>-2.1280625185780049</v>
      </c>
      <c r="F2219" s="27" t="s">
        <v>6945</v>
      </c>
      <c r="G2219" s="27" t="s">
        <v>6947</v>
      </c>
      <c r="H2219" s="27" t="s">
        <v>488</v>
      </c>
      <c r="I2219" s="26" t="s">
        <v>6945</v>
      </c>
    </row>
    <row r="2220" spans="2:9">
      <c r="B2220" s="26" t="s">
        <v>6948</v>
      </c>
      <c r="C2220" s="27" t="s">
        <v>6949</v>
      </c>
      <c r="D2220" s="27">
        <v>0.40407514047967324</v>
      </c>
      <c r="E2220" s="27">
        <v>-1.9149927202987205</v>
      </c>
      <c r="F2220" s="27" t="s">
        <v>6948</v>
      </c>
      <c r="G2220" s="27" t="s">
        <v>6950</v>
      </c>
      <c r="H2220" s="27" t="s">
        <v>1198</v>
      </c>
      <c r="I2220" s="26" t="s">
        <v>6948</v>
      </c>
    </row>
    <row r="2221" spans="2:9">
      <c r="B2221" s="26" t="s">
        <v>6951</v>
      </c>
      <c r="C2221" s="27" t="s">
        <v>6952</v>
      </c>
      <c r="D2221" s="27">
        <v>4.5024084180775477E-2</v>
      </c>
      <c r="E2221" s="27">
        <v>-1.2677966966732523</v>
      </c>
      <c r="F2221" s="27" t="s">
        <v>6951</v>
      </c>
      <c r="G2221" s="27" t="s">
        <v>6953</v>
      </c>
      <c r="H2221" s="27" t="s">
        <v>1257</v>
      </c>
      <c r="I2221" s="26" t="s">
        <v>6951</v>
      </c>
    </row>
    <row r="2222" spans="2:9">
      <c r="B2222" s="26" t="s">
        <v>6954</v>
      </c>
      <c r="C2222" s="27" t="s">
        <v>6955</v>
      </c>
      <c r="D2222" s="27">
        <v>0.21574887175726823</v>
      </c>
      <c r="E2222" s="27">
        <v>2.1126686485235679</v>
      </c>
      <c r="F2222" s="27" t="s">
        <v>6954</v>
      </c>
      <c r="G2222" s="27" t="s">
        <v>6947</v>
      </c>
      <c r="H2222" s="27" t="s">
        <v>1653</v>
      </c>
      <c r="I2222" s="26" t="s">
        <v>6954</v>
      </c>
    </row>
    <row r="2223" spans="2:9">
      <c r="B2223" s="26" t="s">
        <v>6956</v>
      </c>
      <c r="C2223" s="27" t="s">
        <v>6957</v>
      </c>
      <c r="D2223" s="27">
        <v>0.76488356720450812</v>
      </c>
      <c r="E2223" s="27">
        <v>0.31994501611671033</v>
      </c>
      <c r="F2223" s="27" t="s">
        <v>6956</v>
      </c>
      <c r="G2223" s="27" t="s">
        <v>6956</v>
      </c>
      <c r="H2223" s="27" t="s">
        <v>5870</v>
      </c>
      <c r="I2223" s="26" t="s">
        <v>6956</v>
      </c>
    </row>
    <row r="2224" spans="2:9">
      <c r="B2224" s="26" t="s">
        <v>6958</v>
      </c>
      <c r="C2224" s="27" t="s">
        <v>6959</v>
      </c>
      <c r="D2224" s="27">
        <v>-0.40542602894261548</v>
      </c>
      <c r="E2224" s="27">
        <v>-0.8004341711750057</v>
      </c>
      <c r="F2224" s="27" t="s">
        <v>6958</v>
      </c>
      <c r="G2224" s="27" t="s">
        <v>6958</v>
      </c>
      <c r="H2224" s="27" t="s">
        <v>1281</v>
      </c>
      <c r="I2224" s="26" t="s">
        <v>6958</v>
      </c>
    </row>
    <row r="2225" spans="2:9">
      <c r="B2225" s="26" t="s">
        <v>6960</v>
      </c>
      <c r="C2225" s="27" t="s">
        <v>6961</v>
      </c>
      <c r="D2225" s="27">
        <v>0.17442576625508224</v>
      </c>
      <c r="E2225" s="27">
        <v>-1.469720841310997</v>
      </c>
      <c r="F2225" s="27" t="s">
        <v>6960</v>
      </c>
      <c r="G2225" s="27" t="s">
        <v>6947</v>
      </c>
      <c r="H2225" s="27" t="s">
        <v>3423</v>
      </c>
      <c r="I2225" s="26" t="s">
        <v>6960</v>
      </c>
    </row>
    <row r="2226" spans="2:9">
      <c r="B2226" s="26" t="s">
        <v>6962</v>
      </c>
      <c r="C2226" s="27" t="s">
        <v>6963</v>
      </c>
      <c r="D2226" s="27">
        <v>-0.36331822302632649</v>
      </c>
      <c r="E2226" s="27">
        <v>-0.86230612777896287</v>
      </c>
      <c r="F2226" s="27" t="s">
        <v>6962</v>
      </c>
      <c r="G2226" s="27" t="s">
        <v>6962</v>
      </c>
      <c r="H2226" s="27" t="s">
        <v>1281</v>
      </c>
      <c r="I2226" s="26" t="s">
        <v>6962</v>
      </c>
    </row>
    <row r="2227" spans="2:9">
      <c r="B2227" s="26" t="s">
        <v>6964</v>
      </c>
      <c r="C2227" s="27" t="s">
        <v>6965</v>
      </c>
      <c r="D2227" s="27">
        <v>0.54729511692466759</v>
      </c>
      <c r="E2227" s="27">
        <v>-1.7539861234338456</v>
      </c>
      <c r="F2227" s="27" t="s">
        <v>6964</v>
      </c>
      <c r="G2227" s="27" t="s">
        <v>6966</v>
      </c>
      <c r="H2227" s="27" t="s">
        <v>488</v>
      </c>
      <c r="I2227" s="26" t="s">
        <v>6964</v>
      </c>
    </row>
    <row r="2228" spans="2:9">
      <c r="B2228" s="26" t="s">
        <v>6967</v>
      </c>
      <c r="C2228" s="27" t="s">
        <v>6968</v>
      </c>
      <c r="D2228" s="27">
        <v>0.32182823719137904</v>
      </c>
      <c r="E2228" s="27">
        <v>-1.1519487316170325</v>
      </c>
      <c r="F2228" s="27" t="s">
        <v>6967</v>
      </c>
      <c r="G2228" s="27" t="s">
        <v>6922</v>
      </c>
      <c r="H2228" s="27" t="s">
        <v>2028</v>
      </c>
      <c r="I2228" s="26" t="s">
        <v>6967</v>
      </c>
    </row>
    <row r="2229" spans="2:9">
      <c r="B2229" s="26" t="s">
        <v>6969</v>
      </c>
      <c r="C2229" s="27" t="s">
        <v>6970</v>
      </c>
      <c r="D2229" s="27">
        <v>0.67484029311518778</v>
      </c>
      <c r="E2229" s="27">
        <v>-0.49176048502935166</v>
      </c>
      <c r="F2229" s="27" t="s">
        <v>6969</v>
      </c>
      <c r="G2229" s="27" t="s">
        <v>6971</v>
      </c>
      <c r="H2229" s="27" t="s">
        <v>1801</v>
      </c>
      <c r="I2229" s="26" t="s">
        <v>6969</v>
      </c>
    </row>
    <row r="2230" spans="2:9">
      <c r="B2230" s="26" t="s">
        <v>6972</v>
      </c>
      <c r="C2230" s="27" t="s">
        <v>6973</v>
      </c>
      <c r="D2230" s="27">
        <v>0.83104028368671023</v>
      </c>
      <c r="E2230" s="27">
        <v>-2.0534845538342554</v>
      </c>
      <c r="F2230" s="27" t="s">
        <v>6972</v>
      </c>
      <c r="G2230" s="27" t="s">
        <v>3363</v>
      </c>
      <c r="H2230" s="27" t="s">
        <v>488</v>
      </c>
      <c r="I2230" s="26" t="s">
        <v>6972</v>
      </c>
    </row>
    <row r="2231" spans="2:9">
      <c r="B2231" s="26" t="s">
        <v>6974</v>
      </c>
      <c r="C2231" s="27" t="s">
        <v>6975</v>
      </c>
      <c r="D2231" s="27">
        <v>0.30213742330324489</v>
      </c>
      <c r="E2231" s="27">
        <v>-1.0946478247079106</v>
      </c>
      <c r="F2231" s="27" t="s">
        <v>6974</v>
      </c>
      <c r="G2231" s="27" t="s">
        <v>6976</v>
      </c>
      <c r="H2231" s="27" t="s">
        <v>6977</v>
      </c>
      <c r="I2231" s="26" t="s">
        <v>6974</v>
      </c>
    </row>
    <row r="2232" spans="2:9">
      <c r="B2232" s="26" t="s">
        <v>6978</v>
      </c>
      <c r="C2232" s="27" t="s">
        <v>6979</v>
      </c>
      <c r="D2232" s="27">
        <v>0.69290444821016905</v>
      </c>
      <c r="E2232" s="27">
        <v>1.1690879042865647</v>
      </c>
      <c r="F2232" s="27" t="s">
        <v>6978</v>
      </c>
      <c r="G2232" s="27" t="s">
        <v>6978</v>
      </c>
      <c r="H2232" s="27" t="s">
        <v>1160</v>
      </c>
      <c r="I2232" s="26" t="s">
        <v>6978</v>
      </c>
    </row>
    <row r="2233" spans="2:9">
      <c r="B2233" s="26" t="s">
        <v>6980</v>
      </c>
      <c r="C2233" s="27" t="s">
        <v>6981</v>
      </c>
      <c r="D2233" s="27">
        <v>1.0329731417613615</v>
      </c>
      <c r="E2233" s="27">
        <v>0.16697460770968994</v>
      </c>
      <c r="F2233" s="27" t="s">
        <v>6980</v>
      </c>
      <c r="G2233" s="27" t="s">
        <v>6982</v>
      </c>
      <c r="H2233" s="27" t="s">
        <v>1270</v>
      </c>
      <c r="I2233" s="26" t="s">
        <v>6980</v>
      </c>
    </row>
    <row r="2234" spans="2:9">
      <c r="B2234" s="26" t="s">
        <v>6983</v>
      </c>
      <c r="C2234" s="27" t="s">
        <v>6984</v>
      </c>
      <c r="D2234" s="27">
        <v>0.51285102305471997</v>
      </c>
      <c r="E2234" s="27">
        <v>-1.7205647832664097</v>
      </c>
      <c r="F2234" s="27" t="s">
        <v>6983</v>
      </c>
      <c r="G2234" s="27" t="s">
        <v>6653</v>
      </c>
      <c r="H2234" s="27" t="s">
        <v>488</v>
      </c>
      <c r="I2234" s="26" t="s">
        <v>6983</v>
      </c>
    </row>
    <row r="2235" spans="2:9">
      <c r="B2235" s="26" t="s">
        <v>6985</v>
      </c>
      <c r="C2235" s="27" t="s">
        <v>6986</v>
      </c>
      <c r="D2235" s="27">
        <v>0.70720216115447776</v>
      </c>
      <c r="E2235" s="27">
        <v>0.40091782984932905</v>
      </c>
      <c r="F2235" s="27" t="s">
        <v>6985</v>
      </c>
      <c r="G2235" s="27" t="s">
        <v>6987</v>
      </c>
      <c r="H2235" s="27" t="s">
        <v>1302</v>
      </c>
      <c r="I2235" s="26" t="s">
        <v>6985</v>
      </c>
    </row>
    <row r="2236" spans="2:9">
      <c r="B2236" s="26" t="s">
        <v>6988</v>
      </c>
      <c r="C2236" s="27" t="s">
        <v>6989</v>
      </c>
      <c r="D2236" s="27">
        <v>0.22543195903282678</v>
      </c>
      <c r="E2236" s="27">
        <v>9.08826109187513E-2</v>
      </c>
      <c r="F2236" s="27" t="s">
        <v>6988</v>
      </c>
      <c r="G2236" s="27" t="s">
        <v>6990</v>
      </c>
      <c r="H2236" s="27" t="s">
        <v>1188</v>
      </c>
      <c r="I2236" s="26" t="s">
        <v>6988</v>
      </c>
    </row>
    <row r="2237" spans="2:9">
      <c r="B2237" s="26" t="s">
        <v>6991</v>
      </c>
      <c r="C2237" s="27" t="s">
        <v>6992</v>
      </c>
      <c r="D2237" s="27">
        <v>0.73236809685819337</v>
      </c>
      <c r="E2237" s="27">
        <v>0.37736463634401929</v>
      </c>
      <c r="F2237" s="27" t="s">
        <v>6991</v>
      </c>
      <c r="G2237" s="27" t="s">
        <v>6991</v>
      </c>
      <c r="H2237" s="27" t="s">
        <v>5830</v>
      </c>
      <c r="I2237" s="26" t="s">
        <v>6991</v>
      </c>
    </row>
    <row r="2238" spans="2:9">
      <c r="B2238" s="26" t="s">
        <v>6993</v>
      </c>
      <c r="C2238" s="27" t="s">
        <v>6994</v>
      </c>
      <c r="D2238" s="27">
        <v>0.9637891040018931</v>
      </c>
      <c r="E2238" s="27">
        <v>0.16174001084817557</v>
      </c>
      <c r="F2238" s="27" t="s">
        <v>6993</v>
      </c>
      <c r="G2238" s="27" t="s">
        <v>6993</v>
      </c>
      <c r="H2238" s="27" t="s">
        <v>1152</v>
      </c>
      <c r="I2238" s="26" t="s">
        <v>6993</v>
      </c>
    </row>
    <row r="2239" spans="2:9">
      <c r="B2239" s="26" t="s">
        <v>6995</v>
      </c>
      <c r="C2239" s="27" t="s">
        <v>6996</v>
      </c>
      <c r="D2239" s="27">
        <v>0.68011295259897986</v>
      </c>
      <c r="E2239" s="27">
        <v>0.42738226081225511</v>
      </c>
      <c r="F2239" s="27" t="s">
        <v>6995</v>
      </c>
      <c r="G2239" s="27" t="s">
        <v>6997</v>
      </c>
      <c r="H2239" s="27" t="s">
        <v>1302</v>
      </c>
      <c r="I2239" s="26" t="s">
        <v>6995</v>
      </c>
    </row>
    <row r="2240" spans="2:9">
      <c r="B2240" s="26" t="s">
        <v>6998</v>
      </c>
      <c r="C2240" s="27" t="s">
        <v>6999</v>
      </c>
      <c r="D2240" s="27">
        <v>0.50065294635623525</v>
      </c>
      <c r="E2240" s="27">
        <v>0.59450277646060767</v>
      </c>
      <c r="F2240" s="27" t="s">
        <v>6998</v>
      </c>
      <c r="G2240" s="27" t="s">
        <v>7000</v>
      </c>
      <c r="H2240" s="27" t="s">
        <v>1180</v>
      </c>
      <c r="I2240" s="26" t="s">
        <v>6998</v>
      </c>
    </row>
    <row r="2241" spans="2:9">
      <c r="B2241" s="26" t="s">
        <v>7001</v>
      </c>
      <c r="C2241" s="27" t="s">
        <v>7002</v>
      </c>
      <c r="D2241" s="27">
        <v>0.72314923634021333</v>
      </c>
      <c r="E2241" s="27">
        <v>-1.4425547339788523</v>
      </c>
      <c r="F2241" s="27" t="s">
        <v>7001</v>
      </c>
      <c r="G2241" s="27" t="s">
        <v>7003</v>
      </c>
      <c r="H2241" s="27" t="s">
        <v>488</v>
      </c>
      <c r="I2241" s="26" t="s">
        <v>7001</v>
      </c>
    </row>
    <row r="2242" spans="2:9">
      <c r="B2242" s="26" t="s">
        <v>7004</v>
      </c>
      <c r="C2242" s="27" t="s">
        <v>7005</v>
      </c>
      <c r="D2242" s="27">
        <v>0.48384017736842849</v>
      </c>
      <c r="E2242" s="27">
        <v>1.200641702672099</v>
      </c>
      <c r="F2242" s="27" t="s">
        <v>7004</v>
      </c>
      <c r="G2242" s="27" t="s">
        <v>7004</v>
      </c>
      <c r="H2242" s="27" t="s">
        <v>1720</v>
      </c>
      <c r="I2242" s="26" t="s">
        <v>7004</v>
      </c>
    </row>
    <row r="2243" spans="2:9">
      <c r="B2243" s="26" t="s">
        <v>7006</v>
      </c>
      <c r="C2243" s="27" t="s">
        <v>7007</v>
      </c>
      <c r="D2243" s="27">
        <v>-0.4338190545889366</v>
      </c>
      <c r="E2243" s="27">
        <v>-1.1429497771358861</v>
      </c>
      <c r="F2243" s="27" t="s">
        <v>7006</v>
      </c>
      <c r="G2243" s="27" t="s">
        <v>7006</v>
      </c>
      <c r="H2243" s="27" t="s">
        <v>1264</v>
      </c>
      <c r="I2243" s="26" t="s">
        <v>7006</v>
      </c>
    </row>
    <row r="2244" spans="2:9">
      <c r="B2244" s="26" t="s">
        <v>7008</v>
      </c>
      <c r="C2244" s="27" t="s">
        <v>7009</v>
      </c>
      <c r="D2244" s="27">
        <v>0.7118918546760532</v>
      </c>
      <c r="E2244" s="27">
        <v>-1.9543847344045728</v>
      </c>
      <c r="F2244" s="27" t="s">
        <v>7008</v>
      </c>
      <c r="G2244" s="27" t="s">
        <v>7010</v>
      </c>
      <c r="H2244" s="27" t="s">
        <v>488</v>
      </c>
      <c r="I2244" s="26" t="s">
        <v>7008</v>
      </c>
    </row>
    <row r="2245" spans="2:9">
      <c r="B2245" s="26" t="s">
        <v>7011</v>
      </c>
      <c r="C2245" s="27" t="s">
        <v>7012</v>
      </c>
      <c r="D2245" s="27">
        <v>0.84888972141872776</v>
      </c>
      <c r="E2245" s="27">
        <v>0.33395304371344625</v>
      </c>
      <c r="F2245" s="27" t="s">
        <v>7011</v>
      </c>
      <c r="G2245" s="27" t="s">
        <v>7011</v>
      </c>
      <c r="H2245" s="27" t="s">
        <v>2102</v>
      </c>
      <c r="I2245" s="26" t="s">
        <v>7011</v>
      </c>
    </row>
    <row r="2246" spans="2:9">
      <c r="B2246" s="26" t="s">
        <v>7013</v>
      </c>
      <c r="C2246" s="27" t="s">
        <v>7014</v>
      </c>
      <c r="D2246" s="27">
        <v>0.35717640763018416</v>
      </c>
      <c r="E2246" s="27">
        <v>0.79621219531987508</v>
      </c>
      <c r="F2246" s="27" t="s">
        <v>7013</v>
      </c>
      <c r="G2246" s="27" t="s">
        <v>7013</v>
      </c>
      <c r="H2246" s="27" t="s">
        <v>1184</v>
      </c>
      <c r="I2246" s="26" t="s">
        <v>7013</v>
      </c>
    </row>
    <row r="2247" spans="2:9">
      <c r="B2247" s="26" t="s">
        <v>7015</v>
      </c>
      <c r="C2247" s="27" t="s">
        <v>7016</v>
      </c>
      <c r="D2247" s="27">
        <v>0.29738141707052584</v>
      </c>
      <c r="E2247" s="27">
        <v>0.94407129851524774</v>
      </c>
      <c r="F2247" s="27" t="s">
        <v>7015</v>
      </c>
      <c r="G2247" s="27" t="s">
        <v>7015</v>
      </c>
      <c r="H2247" s="27" t="s">
        <v>4290</v>
      </c>
      <c r="I2247" s="26" t="s">
        <v>7015</v>
      </c>
    </row>
    <row r="2248" spans="2:9">
      <c r="B2248" s="26" t="s">
        <v>7017</v>
      </c>
      <c r="C2248" s="27" t="s">
        <v>7018</v>
      </c>
      <c r="D2248" s="27">
        <v>0.71474896047251812</v>
      </c>
      <c r="E2248" s="27">
        <v>-9.602783814478473E-2</v>
      </c>
      <c r="F2248" s="27" t="s">
        <v>7017</v>
      </c>
      <c r="G2248" s="27" t="s">
        <v>7017</v>
      </c>
      <c r="H2248" s="27" t="s">
        <v>1299</v>
      </c>
      <c r="I2248" s="26" t="s">
        <v>7017</v>
      </c>
    </row>
    <row r="2249" spans="2:9">
      <c r="B2249" s="26" t="s">
        <v>7019</v>
      </c>
      <c r="C2249" s="27" t="s">
        <v>7020</v>
      </c>
      <c r="D2249" s="27">
        <v>0.38841079313215643</v>
      </c>
      <c r="E2249" s="27">
        <v>-1.7615782630719095</v>
      </c>
      <c r="F2249" s="27" t="s">
        <v>7019</v>
      </c>
      <c r="G2249" s="27" t="s">
        <v>7021</v>
      </c>
      <c r="H2249" s="27" t="s">
        <v>1198</v>
      </c>
      <c r="I2249" s="26" t="s">
        <v>7019</v>
      </c>
    </row>
    <row r="2250" spans="2:9">
      <c r="B2250" s="26" t="s">
        <v>7022</v>
      </c>
      <c r="C2250" s="27" t="s">
        <v>7023</v>
      </c>
      <c r="D2250" s="27">
        <v>0.24469865178812511</v>
      </c>
      <c r="E2250" s="27">
        <v>-1.064526942793012</v>
      </c>
      <c r="F2250" s="27" t="s">
        <v>7022</v>
      </c>
      <c r="G2250" s="27" t="s">
        <v>7024</v>
      </c>
      <c r="H2250" s="27" t="s">
        <v>7025</v>
      </c>
      <c r="I2250" s="26" t="s">
        <v>7022</v>
      </c>
    </row>
    <row r="2251" spans="2:9">
      <c r="B2251" s="26" t="s">
        <v>7026</v>
      </c>
      <c r="C2251" s="27" t="s">
        <v>7027</v>
      </c>
      <c r="D2251" s="27">
        <v>0.44592288871620422</v>
      </c>
      <c r="E2251" s="27">
        <v>-1.7615433756591716</v>
      </c>
      <c r="F2251" s="27" t="s">
        <v>7026</v>
      </c>
      <c r="G2251" s="27" t="s">
        <v>7028</v>
      </c>
      <c r="H2251" s="27" t="s">
        <v>1198</v>
      </c>
      <c r="I2251" s="26" t="s">
        <v>7026</v>
      </c>
    </row>
    <row r="2252" spans="2:9">
      <c r="B2252" s="26" t="s">
        <v>7029</v>
      </c>
      <c r="C2252" s="27" t="s">
        <v>7030</v>
      </c>
      <c r="D2252" s="27">
        <v>-4.5123045225543459E-2</v>
      </c>
      <c r="E2252" s="27">
        <v>-0.77203069262195401</v>
      </c>
      <c r="F2252" s="27" t="s">
        <v>7029</v>
      </c>
      <c r="G2252" s="27" t="s">
        <v>7031</v>
      </c>
      <c r="H2252" s="27" t="s">
        <v>1281</v>
      </c>
      <c r="I2252" s="26" t="s">
        <v>7029</v>
      </c>
    </row>
    <row r="2253" spans="2:9">
      <c r="B2253" s="26" t="s">
        <v>1354</v>
      </c>
      <c r="C2253" s="27" t="s">
        <v>7032</v>
      </c>
      <c r="D2253" s="27">
        <v>0.64527268027063611</v>
      </c>
      <c r="E2253" s="27">
        <v>-0.43930986025537294</v>
      </c>
      <c r="F2253" s="27" t="s">
        <v>1354</v>
      </c>
      <c r="G2253" s="27" t="s">
        <v>7033</v>
      </c>
      <c r="H2253" s="27" t="s">
        <v>1801</v>
      </c>
      <c r="I2253" s="26" t="s">
        <v>1354</v>
      </c>
    </row>
    <row r="2254" spans="2:9">
      <c r="B2254" s="26" t="s">
        <v>7034</v>
      </c>
      <c r="C2254" s="27" t="s">
        <v>7035</v>
      </c>
      <c r="D2254" s="27">
        <v>0.67536213953078938</v>
      </c>
      <c r="E2254" s="27">
        <v>-2.12216335044736</v>
      </c>
      <c r="F2254" s="27" t="s">
        <v>7034</v>
      </c>
      <c r="G2254" s="27" t="s">
        <v>4987</v>
      </c>
      <c r="H2254" s="27" t="s">
        <v>488</v>
      </c>
      <c r="I2254" s="26" t="s">
        <v>7034</v>
      </c>
    </row>
    <row r="2255" spans="2:9">
      <c r="B2255" s="26" t="s">
        <v>7036</v>
      </c>
      <c r="C2255" s="27" t="s">
        <v>7037</v>
      </c>
      <c r="D2255" s="27">
        <v>0.65781457110825481</v>
      </c>
      <c r="E2255" s="27">
        <v>0.46969776000518387</v>
      </c>
      <c r="F2255" s="27" t="s">
        <v>7036</v>
      </c>
      <c r="G2255" s="27" t="s">
        <v>7036</v>
      </c>
      <c r="H2255" s="27" t="s">
        <v>1302</v>
      </c>
      <c r="I2255" s="26" t="s">
        <v>7036</v>
      </c>
    </row>
    <row r="2256" spans="2:9">
      <c r="B2256" s="26" t="s">
        <v>7038</v>
      </c>
      <c r="C2256" s="27" t="s">
        <v>7039</v>
      </c>
      <c r="D2256" s="27">
        <v>0.41158907348344759</v>
      </c>
      <c r="E2256" s="27">
        <v>-1.3136852676473125</v>
      </c>
      <c r="F2256" s="27" t="s">
        <v>7038</v>
      </c>
      <c r="G2256" s="27" t="s">
        <v>7038</v>
      </c>
      <c r="H2256" s="27" t="s">
        <v>1539</v>
      </c>
      <c r="I2256" s="26" t="s">
        <v>7038</v>
      </c>
    </row>
    <row r="2257" spans="2:9">
      <c r="B2257" s="26" t="s">
        <v>7040</v>
      </c>
      <c r="C2257" s="27" t="s">
        <v>7041</v>
      </c>
      <c r="D2257" s="27">
        <v>0.19407363150477425</v>
      </c>
      <c r="E2257" s="27">
        <v>-1.2955683757309879</v>
      </c>
      <c r="F2257" s="27" t="s">
        <v>7040</v>
      </c>
      <c r="G2257" s="27" t="s">
        <v>7042</v>
      </c>
      <c r="H2257" s="27" t="s">
        <v>1257</v>
      </c>
      <c r="I2257" s="26" t="s">
        <v>7040</v>
      </c>
    </row>
    <row r="2258" spans="2:9">
      <c r="B2258" s="26" t="s">
        <v>7043</v>
      </c>
      <c r="C2258" s="27" t="s">
        <v>7044</v>
      </c>
      <c r="D2258" s="27">
        <v>-0.29834484888437518</v>
      </c>
      <c r="E2258" s="27">
        <v>0.86944972450830449</v>
      </c>
      <c r="F2258" s="27" t="s">
        <v>7043</v>
      </c>
      <c r="G2258" s="27" t="s">
        <v>7043</v>
      </c>
      <c r="H2258" s="27" t="s">
        <v>1421</v>
      </c>
      <c r="I2258" s="26" t="s">
        <v>7043</v>
      </c>
    </row>
    <row r="2259" spans="2:9">
      <c r="B2259" s="26" t="s">
        <v>7045</v>
      </c>
      <c r="C2259" s="27" t="s">
        <v>7046</v>
      </c>
      <c r="D2259" s="27">
        <v>0.81217325210202174</v>
      </c>
      <c r="E2259" s="27">
        <v>0.17251027099628577</v>
      </c>
      <c r="F2259" s="27" t="s">
        <v>7045</v>
      </c>
      <c r="G2259" s="27" t="s">
        <v>7045</v>
      </c>
      <c r="H2259" s="27" t="s">
        <v>1210</v>
      </c>
      <c r="I2259" s="26" t="s">
        <v>7045</v>
      </c>
    </row>
    <row r="2260" spans="2:9">
      <c r="B2260" s="26" t="s">
        <v>7047</v>
      </c>
      <c r="C2260" s="27" t="s">
        <v>7048</v>
      </c>
      <c r="D2260" s="27">
        <v>0.58775186281064662</v>
      </c>
      <c r="E2260" s="27">
        <v>-2.0571846164182999</v>
      </c>
      <c r="F2260" s="27" t="s">
        <v>7047</v>
      </c>
      <c r="G2260" s="27" t="s">
        <v>7049</v>
      </c>
      <c r="H2260" s="27" t="s">
        <v>488</v>
      </c>
      <c r="I2260" s="26" t="s">
        <v>7047</v>
      </c>
    </row>
    <row r="2261" spans="2:9">
      <c r="B2261" s="26" t="s">
        <v>7050</v>
      </c>
      <c r="C2261" s="27" t="s">
        <v>7051</v>
      </c>
      <c r="D2261" s="27">
        <v>-3.8484335473552296E-2</v>
      </c>
      <c r="E2261" s="27">
        <v>-1.413522945115236</v>
      </c>
      <c r="F2261" s="27" t="s">
        <v>7050</v>
      </c>
      <c r="G2261" s="27" t="s">
        <v>7052</v>
      </c>
      <c r="H2261" s="27" t="s">
        <v>1564</v>
      </c>
      <c r="I2261" s="26" t="s">
        <v>7050</v>
      </c>
    </row>
    <row r="2262" spans="2:9">
      <c r="B2262" s="26" t="s">
        <v>7053</v>
      </c>
      <c r="C2262" s="27" t="s">
        <v>7054</v>
      </c>
      <c r="D2262" s="27">
        <v>0.28952219566710613</v>
      </c>
      <c r="E2262" s="27">
        <v>-0.42384797973004945</v>
      </c>
      <c r="F2262" s="27" t="s">
        <v>7053</v>
      </c>
      <c r="G2262" s="27" t="s">
        <v>7055</v>
      </c>
      <c r="H2262" s="27" t="s">
        <v>2142</v>
      </c>
      <c r="I2262" s="26" t="s">
        <v>7053</v>
      </c>
    </row>
    <row r="2263" spans="2:9">
      <c r="B2263" s="26" t="s">
        <v>7056</v>
      </c>
      <c r="C2263" s="27" t="s">
        <v>7057</v>
      </c>
      <c r="D2263" s="27">
        <v>0.91982341652716404</v>
      </c>
      <c r="E2263" s="27">
        <v>-0.15576749321041852</v>
      </c>
      <c r="F2263" s="27" t="s">
        <v>7056</v>
      </c>
      <c r="G2263" s="27" t="s">
        <v>7056</v>
      </c>
      <c r="H2263" s="27" t="s">
        <v>2885</v>
      </c>
      <c r="I2263" s="26" t="s">
        <v>7056</v>
      </c>
    </row>
    <row r="2264" spans="2:9">
      <c r="B2264" s="26" t="s">
        <v>7058</v>
      </c>
      <c r="C2264" s="27" t="s">
        <v>7059</v>
      </c>
      <c r="D2264" s="27">
        <v>0.30011112389834371</v>
      </c>
      <c r="E2264" s="27">
        <v>1.8172194214083675</v>
      </c>
      <c r="F2264" s="27" t="s">
        <v>7058</v>
      </c>
      <c r="G2264" s="27" t="s">
        <v>7058</v>
      </c>
      <c r="H2264" s="27" t="s">
        <v>1913</v>
      </c>
      <c r="I2264" s="26" t="s">
        <v>7058</v>
      </c>
    </row>
    <row r="2265" spans="2:9">
      <c r="B2265" s="26" t="s">
        <v>7060</v>
      </c>
      <c r="C2265" s="27" t="s">
        <v>7061</v>
      </c>
      <c r="D2265" s="27">
        <v>0.99775763003502338</v>
      </c>
      <c r="E2265" s="27">
        <v>-2.9708994740502299</v>
      </c>
      <c r="F2265" s="27" t="s">
        <v>7060</v>
      </c>
      <c r="G2265" s="27" t="s">
        <v>7062</v>
      </c>
      <c r="H2265" s="27" t="s">
        <v>488</v>
      </c>
      <c r="I2265" s="26" t="s">
        <v>7060</v>
      </c>
    </row>
    <row r="2266" spans="2:9">
      <c r="B2266" s="26" t="s">
        <v>7063</v>
      </c>
      <c r="C2266" s="27" t="s">
        <v>7064</v>
      </c>
      <c r="D2266" s="27">
        <v>0.8257249661678957</v>
      </c>
      <c r="E2266" s="27">
        <v>-3.7640934783123269E-2</v>
      </c>
      <c r="F2266" s="27" t="s">
        <v>7063</v>
      </c>
      <c r="G2266" s="27" t="s">
        <v>7065</v>
      </c>
      <c r="H2266" s="27" t="s">
        <v>1293</v>
      </c>
      <c r="I2266" s="26" t="s">
        <v>7063</v>
      </c>
    </row>
    <row r="2267" spans="2:9">
      <c r="B2267" s="26" t="s">
        <v>7066</v>
      </c>
      <c r="C2267" s="27" t="s">
        <v>7067</v>
      </c>
      <c r="D2267" s="27">
        <v>0.39256296087753279</v>
      </c>
      <c r="E2267" s="27">
        <v>-1.3952790972566622</v>
      </c>
      <c r="F2267" s="27" t="s">
        <v>7066</v>
      </c>
      <c r="G2267" s="27" t="s">
        <v>7068</v>
      </c>
      <c r="H2267" s="27" t="s">
        <v>1607</v>
      </c>
      <c r="I2267" s="26" t="s">
        <v>7066</v>
      </c>
    </row>
    <row r="2268" spans="2:9">
      <c r="B2268" s="26" t="s">
        <v>7069</v>
      </c>
      <c r="C2268" s="27" t="s">
        <v>7070</v>
      </c>
      <c r="D2268" s="27">
        <v>0.32219998119070864</v>
      </c>
      <c r="E2268" s="27">
        <v>1.6458472689486912</v>
      </c>
      <c r="F2268" s="27" t="s">
        <v>7069</v>
      </c>
      <c r="G2268" s="27" t="s">
        <v>7069</v>
      </c>
      <c r="H2268" s="27" t="s">
        <v>1386</v>
      </c>
      <c r="I2268" s="26" t="s">
        <v>7069</v>
      </c>
    </row>
    <row r="2269" spans="2:9">
      <c r="B2269" s="26" t="s">
        <v>7071</v>
      </c>
      <c r="C2269" s="27" t="s">
        <v>7072</v>
      </c>
      <c r="D2269" s="27">
        <v>-0.13118051591415367</v>
      </c>
      <c r="E2269" s="27">
        <v>1.9330743856778698</v>
      </c>
      <c r="F2269" s="27" t="s">
        <v>7071</v>
      </c>
      <c r="G2269" s="27" t="s">
        <v>7073</v>
      </c>
      <c r="H2269" s="27" t="s">
        <v>1427</v>
      </c>
      <c r="I2269" s="26" t="s">
        <v>7071</v>
      </c>
    </row>
    <row r="2270" spans="2:9">
      <c r="B2270" s="26" t="s">
        <v>7074</v>
      </c>
      <c r="C2270" s="27" t="s">
        <v>7075</v>
      </c>
      <c r="D2270" s="27">
        <v>0.74519787990080477</v>
      </c>
      <c r="E2270" s="27">
        <v>0.40860664223249843</v>
      </c>
      <c r="F2270" s="27" t="s">
        <v>7074</v>
      </c>
      <c r="G2270" s="27" t="s">
        <v>7074</v>
      </c>
      <c r="H2270" s="27" t="s">
        <v>1991</v>
      </c>
      <c r="I2270" s="26" t="s">
        <v>7074</v>
      </c>
    </row>
    <row r="2271" spans="2:9">
      <c r="B2271" s="26" t="s">
        <v>7076</v>
      </c>
      <c r="C2271" s="27" t="s">
        <v>7077</v>
      </c>
      <c r="D2271" s="27">
        <v>1.0673753201322669</v>
      </c>
      <c r="E2271" s="27">
        <v>0.12457776228300906</v>
      </c>
      <c r="F2271" s="27" t="s">
        <v>7076</v>
      </c>
      <c r="G2271" s="27" t="s">
        <v>7078</v>
      </c>
      <c r="H2271" s="27" t="s">
        <v>1270</v>
      </c>
      <c r="I2271" s="26" t="s">
        <v>7076</v>
      </c>
    </row>
    <row r="2272" spans="2:9">
      <c r="B2272" s="26" t="s">
        <v>7079</v>
      </c>
      <c r="C2272" s="27" t="s">
        <v>7080</v>
      </c>
      <c r="D2272" s="27">
        <v>1.2180093745629939</v>
      </c>
      <c r="E2272" s="27">
        <v>0.36581054233179122</v>
      </c>
      <c r="F2272" s="27" t="s">
        <v>7079</v>
      </c>
      <c r="G2272" s="27" t="s">
        <v>7079</v>
      </c>
      <c r="H2272" s="27" t="s">
        <v>1270</v>
      </c>
      <c r="I2272" s="26" t="s">
        <v>7079</v>
      </c>
    </row>
    <row r="2273" spans="2:9">
      <c r="B2273" s="26" t="s">
        <v>7081</v>
      </c>
      <c r="C2273" s="27" t="s">
        <v>7082</v>
      </c>
      <c r="D2273" s="27">
        <v>0.15612225955712927</v>
      </c>
      <c r="E2273" s="27">
        <v>-1.1196476502297805</v>
      </c>
      <c r="F2273" s="27" t="s">
        <v>7081</v>
      </c>
      <c r="G2273" s="27" t="s">
        <v>7081</v>
      </c>
      <c r="H2273" s="27" t="s">
        <v>1155</v>
      </c>
      <c r="I2273" s="26" t="s">
        <v>7081</v>
      </c>
    </row>
    <row r="2274" spans="2:9">
      <c r="B2274" s="26" t="s">
        <v>7083</v>
      </c>
      <c r="C2274" s="27" t="s">
        <v>7084</v>
      </c>
      <c r="D2274" s="27">
        <v>-1.5603243512830333E-2</v>
      </c>
      <c r="E2274" s="27">
        <v>2.2913904150659463</v>
      </c>
      <c r="F2274" s="27" t="s">
        <v>7083</v>
      </c>
      <c r="G2274" s="27" t="s">
        <v>7085</v>
      </c>
      <c r="H2274" s="27" t="s">
        <v>1427</v>
      </c>
      <c r="I2274" s="26" t="s">
        <v>7083</v>
      </c>
    </row>
    <row r="2275" spans="2:9">
      <c r="B2275" s="26" t="s">
        <v>7086</v>
      </c>
      <c r="C2275" s="27" t="s">
        <v>7087</v>
      </c>
      <c r="D2275" s="27">
        <v>1.1762645907926981</v>
      </c>
      <c r="E2275" s="27">
        <v>0.46459094887824715</v>
      </c>
      <c r="F2275" s="27" t="s">
        <v>7086</v>
      </c>
      <c r="G2275" s="27" t="s">
        <v>7086</v>
      </c>
      <c r="H2275" s="27" t="s">
        <v>3031</v>
      </c>
      <c r="I2275" s="26" t="s">
        <v>7086</v>
      </c>
    </row>
    <row r="2276" spans="2:9">
      <c r="B2276" s="26" t="s">
        <v>7088</v>
      </c>
      <c r="C2276" s="27" t="s">
        <v>7089</v>
      </c>
      <c r="D2276" s="27">
        <v>0.88925046037109923</v>
      </c>
      <c r="E2276" s="27">
        <v>-2.3680626595309725E-2</v>
      </c>
      <c r="F2276" s="27" t="s">
        <v>7088</v>
      </c>
      <c r="G2276" s="27" t="s">
        <v>7088</v>
      </c>
      <c r="H2276" s="27" t="s">
        <v>1194</v>
      </c>
      <c r="I2276" s="26" t="s">
        <v>7088</v>
      </c>
    </row>
    <row r="2277" spans="2:9">
      <c r="B2277" s="26" t="s">
        <v>7090</v>
      </c>
      <c r="C2277" s="27" t="s">
        <v>7091</v>
      </c>
      <c r="D2277" s="27">
        <v>0.73171882267558608</v>
      </c>
      <c r="E2277" s="27">
        <v>0.16416567183944239</v>
      </c>
      <c r="F2277" s="27" t="s">
        <v>7090</v>
      </c>
      <c r="G2277" s="27" t="s">
        <v>7090</v>
      </c>
      <c r="H2277" s="27" t="s">
        <v>1341</v>
      </c>
      <c r="I2277" s="26" t="s">
        <v>7090</v>
      </c>
    </row>
    <row r="2278" spans="2:9">
      <c r="B2278" s="26" t="s">
        <v>7092</v>
      </c>
      <c r="C2278" s="27" t="s">
        <v>7093</v>
      </c>
      <c r="D2278" s="27">
        <v>0.32006895297594057</v>
      </c>
      <c r="E2278" s="27">
        <v>-1.1334289762387295</v>
      </c>
      <c r="F2278" s="27" t="s">
        <v>7092</v>
      </c>
      <c r="G2278" s="27" t="s">
        <v>3978</v>
      </c>
      <c r="H2278" s="27" t="s">
        <v>488</v>
      </c>
      <c r="I2278" s="26" t="s">
        <v>7092</v>
      </c>
    </row>
    <row r="2279" spans="2:9">
      <c r="B2279" s="26" t="s">
        <v>7094</v>
      </c>
      <c r="C2279" s="27" t="s">
        <v>7095</v>
      </c>
      <c r="D2279" s="27">
        <v>0.4996266639411181</v>
      </c>
      <c r="E2279" s="27">
        <v>-0.3098936802410191</v>
      </c>
      <c r="F2279" s="27" t="s">
        <v>7094</v>
      </c>
      <c r="G2279" s="27" t="s">
        <v>7096</v>
      </c>
      <c r="H2279" s="27" t="s">
        <v>1299</v>
      </c>
      <c r="I2279" s="26" t="s">
        <v>7094</v>
      </c>
    </row>
    <row r="2280" spans="2:9">
      <c r="B2280" s="26" t="s">
        <v>7097</v>
      </c>
      <c r="C2280" s="27" t="s">
        <v>7098</v>
      </c>
      <c r="D2280" s="27">
        <v>0.44958283771278668</v>
      </c>
      <c r="E2280" s="27">
        <v>1.5517529939462229</v>
      </c>
      <c r="F2280" s="27" t="s">
        <v>7097</v>
      </c>
      <c r="G2280" s="27" t="s">
        <v>7097</v>
      </c>
      <c r="H2280" s="27" t="s">
        <v>2367</v>
      </c>
      <c r="I2280" s="26" t="s">
        <v>7097</v>
      </c>
    </row>
    <row r="2281" spans="2:9">
      <c r="B2281" s="26" t="s">
        <v>7099</v>
      </c>
      <c r="C2281" s="27" t="s">
        <v>7100</v>
      </c>
      <c r="D2281" s="27">
        <v>0.48459242050783391</v>
      </c>
      <c r="E2281" s="27">
        <v>-1.4421131818706883</v>
      </c>
      <c r="F2281" s="27" t="s">
        <v>7099</v>
      </c>
      <c r="G2281" s="27" t="s">
        <v>4620</v>
      </c>
      <c r="H2281" s="27" t="s">
        <v>488</v>
      </c>
      <c r="I2281" s="26" t="s">
        <v>7099</v>
      </c>
    </row>
    <row r="2282" spans="2:9">
      <c r="B2282" s="26" t="s">
        <v>7101</v>
      </c>
      <c r="C2282" s="27" t="s">
        <v>7102</v>
      </c>
      <c r="D2282" s="27">
        <v>0.74690489958045625</v>
      </c>
      <c r="E2282" s="27">
        <v>2.4725381445183543</v>
      </c>
      <c r="F2282" s="27" t="s">
        <v>7101</v>
      </c>
      <c r="G2282" s="27" t="s">
        <v>7101</v>
      </c>
      <c r="H2282" s="27" t="s">
        <v>1368</v>
      </c>
      <c r="I2282" s="26" t="s">
        <v>7101</v>
      </c>
    </row>
    <row r="2283" spans="2:9">
      <c r="B2283" s="26" t="s">
        <v>2590</v>
      </c>
      <c r="C2283" s="27" t="s">
        <v>7102</v>
      </c>
      <c r="D2283" s="27">
        <v>0.74690489958045625</v>
      </c>
      <c r="E2283" s="27">
        <v>2.4725381445183543</v>
      </c>
      <c r="F2283" s="27" t="s">
        <v>2590</v>
      </c>
      <c r="G2283" s="27" t="s">
        <v>2590</v>
      </c>
      <c r="H2283" s="27" t="s">
        <v>1368</v>
      </c>
      <c r="I2283" s="26" t="s">
        <v>2590</v>
      </c>
    </row>
    <row r="2284" spans="2:9">
      <c r="B2284" s="26" t="s">
        <v>7103</v>
      </c>
      <c r="C2284" s="27" t="s">
        <v>7104</v>
      </c>
      <c r="D2284" s="27">
        <v>0.87218811989970468</v>
      </c>
      <c r="E2284" s="27">
        <v>0.11680616218708298</v>
      </c>
      <c r="F2284" s="27" t="s">
        <v>7103</v>
      </c>
      <c r="G2284" s="27" t="s">
        <v>7105</v>
      </c>
      <c r="H2284" s="27" t="s">
        <v>1149</v>
      </c>
      <c r="I2284" s="26" t="s">
        <v>7103</v>
      </c>
    </row>
    <row r="2285" spans="2:9">
      <c r="B2285" s="26" t="s">
        <v>7106</v>
      </c>
      <c r="C2285" s="27" t="s">
        <v>7107</v>
      </c>
      <c r="D2285" s="27">
        <v>0.26387633719947523</v>
      </c>
      <c r="E2285" s="27">
        <v>2.5434509338115445</v>
      </c>
      <c r="F2285" s="27" t="s">
        <v>7106</v>
      </c>
      <c r="G2285" s="27" t="s">
        <v>7108</v>
      </c>
      <c r="H2285" s="27" t="s">
        <v>3550</v>
      </c>
      <c r="I2285" s="26" t="s">
        <v>7106</v>
      </c>
    </row>
    <row r="2286" spans="2:9">
      <c r="B2286" s="26" t="s">
        <v>7109</v>
      </c>
      <c r="C2286" s="27" t="s">
        <v>7110</v>
      </c>
      <c r="D2286" s="27">
        <v>-0.25582338747108241</v>
      </c>
      <c r="E2286" s="27">
        <v>0.30926886935977216</v>
      </c>
      <c r="F2286" s="27" t="s">
        <v>7109</v>
      </c>
      <c r="G2286" s="27" t="s">
        <v>7109</v>
      </c>
      <c r="H2286" s="27" t="s">
        <v>2121</v>
      </c>
      <c r="I2286" s="26" t="s">
        <v>7109</v>
      </c>
    </row>
    <row r="2287" spans="2:9">
      <c r="B2287" s="26" t="s">
        <v>7111</v>
      </c>
      <c r="C2287" s="27" t="s">
        <v>7112</v>
      </c>
      <c r="D2287" s="27">
        <v>0.59321646967455233</v>
      </c>
      <c r="E2287" s="27">
        <v>-1.7190078993081483</v>
      </c>
      <c r="F2287" s="27" t="s">
        <v>7111</v>
      </c>
      <c r="G2287" s="27" t="s">
        <v>7113</v>
      </c>
      <c r="H2287" s="27" t="s">
        <v>488</v>
      </c>
      <c r="I2287" s="26" t="s">
        <v>7111</v>
      </c>
    </row>
    <row r="2288" spans="2:9">
      <c r="B2288" s="26" t="s">
        <v>7114</v>
      </c>
      <c r="C2288" s="27" t="s">
        <v>7115</v>
      </c>
      <c r="D2288" s="27">
        <v>0.75989713095847045</v>
      </c>
      <c r="E2288" s="27">
        <v>0.2844537673490079</v>
      </c>
      <c r="F2288" s="27" t="s">
        <v>7114</v>
      </c>
      <c r="G2288" s="27" t="s">
        <v>7114</v>
      </c>
      <c r="H2288" s="27" t="s">
        <v>2716</v>
      </c>
      <c r="I2288" s="26" t="s">
        <v>7114</v>
      </c>
    </row>
    <row r="2289" spans="2:9">
      <c r="B2289" s="26" t="s">
        <v>7116</v>
      </c>
      <c r="C2289" s="27" t="s">
        <v>7117</v>
      </c>
      <c r="D2289" s="27">
        <v>8.2845889828677785E-2</v>
      </c>
      <c r="E2289" s="27">
        <v>-0.11625324001052793</v>
      </c>
      <c r="F2289" s="27" t="s">
        <v>7116</v>
      </c>
      <c r="G2289" s="27" t="s">
        <v>7116</v>
      </c>
      <c r="H2289" s="27" t="s">
        <v>1170</v>
      </c>
      <c r="I2289" s="26" t="s">
        <v>7116</v>
      </c>
    </row>
    <row r="2290" spans="2:9">
      <c r="B2290" s="26" t="s">
        <v>7118</v>
      </c>
      <c r="C2290" s="27" t="s">
        <v>7119</v>
      </c>
      <c r="D2290" s="27">
        <v>1.1102233297408375E-3</v>
      </c>
      <c r="E2290" s="27">
        <v>-1.9456009355238677</v>
      </c>
      <c r="F2290" s="27" t="s">
        <v>7118</v>
      </c>
      <c r="G2290" s="27" t="s">
        <v>7120</v>
      </c>
      <c r="H2290" s="27" t="s">
        <v>1427</v>
      </c>
      <c r="I2290" s="26" t="s">
        <v>7118</v>
      </c>
    </row>
    <row r="2291" spans="2:9">
      <c r="B2291" s="26" t="s">
        <v>7121</v>
      </c>
      <c r="C2291" s="27" t="s">
        <v>7122</v>
      </c>
      <c r="D2291" s="27">
        <v>0.97553261863192819</v>
      </c>
      <c r="E2291" s="27">
        <v>0.4083197864935823</v>
      </c>
      <c r="F2291" s="27" t="s">
        <v>7123</v>
      </c>
      <c r="G2291" s="27" t="s">
        <v>7123</v>
      </c>
      <c r="H2291" s="27" t="s">
        <v>4490</v>
      </c>
      <c r="I2291" s="26" t="s">
        <v>7121</v>
      </c>
    </row>
    <row r="2292" spans="2:9">
      <c r="B2292" s="26" t="s">
        <v>7124</v>
      </c>
      <c r="C2292" s="27" t="s">
        <v>7125</v>
      </c>
      <c r="D2292" s="27">
        <v>-0.33173646144865987</v>
      </c>
      <c r="E2292" s="27">
        <v>-1.139502714578819</v>
      </c>
      <c r="F2292" s="27" t="s">
        <v>7124</v>
      </c>
      <c r="G2292" s="27" t="s">
        <v>7126</v>
      </c>
      <c r="H2292" s="27" t="s">
        <v>1492</v>
      </c>
      <c r="I2292" s="26" t="s">
        <v>7124</v>
      </c>
    </row>
    <row r="2293" spans="2:9">
      <c r="B2293" s="26" t="s">
        <v>7127</v>
      </c>
      <c r="C2293" s="27" t="s">
        <v>7128</v>
      </c>
      <c r="D2293" s="27">
        <v>-0.12169709635259222</v>
      </c>
      <c r="E2293" s="27">
        <v>1.9264071618888681</v>
      </c>
      <c r="F2293" s="27" t="s">
        <v>7127</v>
      </c>
      <c r="G2293" s="27" t="s">
        <v>7129</v>
      </c>
      <c r="H2293" s="27" t="s">
        <v>1427</v>
      </c>
      <c r="I2293" s="26" t="s">
        <v>7127</v>
      </c>
    </row>
    <row r="2294" spans="2:9">
      <c r="B2294" s="26" t="s">
        <v>7130</v>
      </c>
      <c r="C2294" s="27" t="s">
        <v>7131</v>
      </c>
      <c r="D2294" s="27">
        <v>0.15960058096736907</v>
      </c>
      <c r="E2294" s="27">
        <v>0.32069376385718584</v>
      </c>
      <c r="F2294" s="27" t="s">
        <v>7130</v>
      </c>
      <c r="G2294" s="27" t="s">
        <v>7130</v>
      </c>
      <c r="H2294" s="27" t="s">
        <v>1260</v>
      </c>
      <c r="I2294" s="26" t="s">
        <v>7130</v>
      </c>
    </row>
    <row r="2295" spans="2:9">
      <c r="B2295" s="26" t="s">
        <v>7132</v>
      </c>
      <c r="C2295" s="27" t="s">
        <v>7133</v>
      </c>
      <c r="D2295" s="27">
        <v>-8.4566610223777323E-3</v>
      </c>
      <c r="E2295" s="27">
        <v>2.044775351284946</v>
      </c>
      <c r="F2295" s="27" t="s">
        <v>7132</v>
      </c>
      <c r="G2295" s="27" t="s">
        <v>7134</v>
      </c>
      <c r="H2295" s="27" t="s">
        <v>1427</v>
      </c>
      <c r="I2295" s="26" t="s">
        <v>7132</v>
      </c>
    </row>
    <row r="2296" spans="2:9">
      <c r="B2296" s="26" t="s">
        <v>7135</v>
      </c>
      <c r="C2296" s="27" t="s">
        <v>7136</v>
      </c>
      <c r="D2296" s="27">
        <v>-0.25934195590329445</v>
      </c>
      <c r="E2296" s="27">
        <v>-1.1647891628130138</v>
      </c>
      <c r="F2296" s="27" t="s">
        <v>7135</v>
      </c>
      <c r="G2296" s="27" t="s">
        <v>7137</v>
      </c>
      <c r="H2296" s="27" t="s">
        <v>1492</v>
      </c>
      <c r="I2296" s="26" t="s">
        <v>7135</v>
      </c>
    </row>
    <row r="2297" spans="2:9">
      <c r="B2297" s="26" t="s">
        <v>7138</v>
      </c>
      <c r="C2297" s="27" t="s">
        <v>7139</v>
      </c>
      <c r="D2297" s="27">
        <v>1.0435655321020159</v>
      </c>
      <c r="E2297" s="27">
        <v>9.3215415197984638E-2</v>
      </c>
      <c r="F2297" s="27" t="s">
        <v>7138</v>
      </c>
      <c r="G2297" s="27" t="s">
        <v>7140</v>
      </c>
      <c r="H2297" s="27" t="s">
        <v>1270</v>
      </c>
      <c r="I2297" s="26" t="s">
        <v>7138</v>
      </c>
    </row>
    <row r="2298" spans="2:9">
      <c r="B2298" s="26" t="s">
        <v>7141</v>
      </c>
      <c r="C2298" s="27" t="s">
        <v>7142</v>
      </c>
      <c r="D2298" s="27">
        <v>3.0153878630208721E-2</v>
      </c>
      <c r="E2298" s="27">
        <v>0.58682854488440694</v>
      </c>
      <c r="F2298" s="27" t="s">
        <v>7141</v>
      </c>
      <c r="G2298" s="27" t="s">
        <v>7141</v>
      </c>
      <c r="H2298" s="27" t="s">
        <v>2927</v>
      </c>
      <c r="I2298" s="26" t="s">
        <v>7141</v>
      </c>
    </row>
    <row r="2299" spans="2:9">
      <c r="B2299" s="26" t="s">
        <v>7143</v>
      </c>
      <c r="C2299" s="27" t="s">
        <v>7144</v>
      </c>
      <c r="D2299" s="27">
        <v>-0.22529776900327242</v>
      </c>
      <c r="E2299" s="27">
        <v>-0.66885377330021945</v>
      </c>
      <c r="F2299" s="27" t="s">
        <v>7143</v>
      </c>
      <c r="G2299" s="27" t="s">
        <v>7145</v>
      </c>
      <c r="H2299" s="27" t="s">
        <v>1281</v>
      </c>
      <c r="I2299" s="26" t="s">
        <v>7143</v>
      </c>
    </row>
    <row r="2300" spans="2:9">
      <c r="B2300" s="26" t="s">
        <v>7146</v>
      </c>
      <c r="C2300" s="27" t="s">
        <v>7147</v>
      </c>
      <c r="D2300" s="27">
        <v>0.59293543955092298</v>
      </c>
      <c r="E2300" s="27">
        <v>-1.4044768566527921</v>
      </c>
      <c r="F2300" s="27" t="s">
        <v>7146</v>
      </c>
      <c r="G2300" s="27" t="s">
        <v>7148</v>
      </c>
      <c r="H2300" s="27" t="s">
        <v>488</v>
      </c>
      <c r="I2300" s="26" t="s">
        <v>7146</v>
      </c>
    </row>
    <row r="2301" spans="2:9">
      <c r="B2301" s="26" t="s">
        <v>7149</v>
      </c>
      <c r="C2301" s="27" t="s">
        <v>7150</v>
      </c>
      <c r="D2301" s="27">
        <v>0.30766664506896474</v>
      </c>
      <c r="E2301" s="27">
        <v>1.3253122627813596</v>
      </c>
      <c r="F2301" s="27" t="s">
        <v>7149</v>
      </c>
      <c r="G2301" s="27" t="s">
        <v>7149</v>
      </c>
      <c r="H2301" s="27" t="s">
        <v>1305</v>
      </c>
      <c r="I2301" s="26" t="s">
        <v>7149</v>
      </c>
    </row>
    <row r="2302" spans="2:9">
      <c r="B2302" s="26" t="s">
        <v>7151</v>
      </c>
      <c r="C2302" s="27" t="s">
        <v>7152</v>
      </c>
      <c r="D2302" s="27">
        <v>6.5541825875940263E-2</v>
      </c>
      <c r="E2302" s="27">
        <v>0.15199584125086324</v>
      </c>
      <c r="F2302" s="27" t="s">
        <v>7151</v>
      </c>
      <c r="G2302" s="27" t="s">
        <v>7151</v>
      </c>
      <c r="H2302" s="27" t="s">
        <v>2078</v>
      </c>
      <c r="I2302" s="26" t="s">
        <v>7151</v>
      </c>
    </row>
    <row r="2303" spans="2:9">
      <c r="B2303" s="26" t="s">
        <v>7153</v>
      </c>
      <c r="C2303" s="27" t="s">
        <v>7154</v>
      </c>
      <c r="D2303" s="27">
        <v>1.1511633654117308</v>
      </c>
      <c r="E2303" s="27">
        <v>0.21762335433488258</v>
      </c>
      <c r="F2303" s="27" t="s">
        <v>7153</v>
      </c>
      <c r="G2303" s="27" t="s">
        <v>7155</v>
      </c>
      <c r="H2303" s="27" t="s">
        <v>1270</v>
      </c>
      <c r="I2303" s="26" t="s">
        <v>7153</v>
      </c>
    </row>
    <row r="2304" spans="2:9">
      <c r="B2304" s="26" t="s">
        <v>7156</v>
      </c>
      <c r="C2304" s="27" t="s">
        <v>7157</v>
      </c>
      <c r="D2304" s="27">
        <v>0.65355251467872044</v>
      </c>
      <c r="E2304" s="27">
        <v>2.2185577976833262</v>
      </c>
      <c r="F2304" s="27" t="s">
        <v>7156</v>
      </c>
      <c r="G2304" s="27" t="s">
        <v>7158</v>
      </c>
      <c r="H2304" s="27" t="s">
        <v>2429</v>
      </c>
      <c r="I2304" s="26" t="s">
        <v>7156</v>
      </c>
    </row>
    <row r="2305" spans="2:9">
      <c r="B2305" s="26" t="s">
        <v>7159</v>
      </c>
      <c r="C2305" s="27" t="s">
        <v>7160</v>
      </c>
      <c r="D2305" s="27">
        <v>0.72040888944471504</v>
      </c>
      <c r="E2305" s="27">
        <v>-0.63361754425248584</v>
      </c>
      <c r="F2305" s="27" t="s">
        <v>7159</v>
      </c>
      <c r="G2305" s="27" t="s">
        <v>7161</v>
      </c>
      <c r="H2305" s="27" t="s">
        <v>1222</v>
      </c>
      <c r="I2305" s="26" t="s">
        <v>7159</v>
      </c>
    </row>
    <row r="2306" spans="2:9">
      <c r="B2306" s="26" t="s">
        <v>7162</v>
      </c>
      <c r="C2306" s="27" t="s">
        <v>7163</v>
      </c>
      <c r="D2306" s="27">
        <v>-0.10943039606769114</v>
      </c>
      <c r="E2306" s="27">
        <v>0.24865705400427315</v>
      </c>
      <c r="F2306" s="27" t="s">
        <v>7162</v>
      </c>
      <c r="G2306" s="27" t="s">
        <v>7164</v>
      </c>
      <c r="H2306" s="27" t="s">
        <v>2121</v>
      </c>
      <c r="I2306" s="26" t="s">
        <v>7162</v>
      </c>
    </row>
    <row r="2307" spans="2:9">
      <c r="B2307" s="26" t="s">
        <v>7165</v>
      </c>
      <c r="C2307" s="27" t="s">
        <v>7166</v>
      </c>
      <c r="D2307" s="27">
        <v>-0.41762337331420701</v>
      </c>
      <c r="E2307" s="27">
        <v>-0.80808257008863194</v>
      </c>
      <c r="F2307" s="27" t="s">
        <v>7165</v>
      </c>
      <c r="G2307" s="27" t="s">
        <v>7167</v>
      </c>
      <c r="H2307" s="27" t="s">
        <v>1281</v>
      </c>
      <c r="I2307" s="26" t="s">
        <v>7165</v>
      </c>
    </row>
    <row r="2308" spans="2:9">
      <c r="B2308" s="26" t="s">
        <v>7168</v>
      </c>
      <c r="C2308" s="27" t="s">
        <v>7169</v>
      </c>
      <c r="D2308" s="27">
        <v>0.97721160854116995</v>
      </c>
      <c r="E2308" s="27">
        <v>0.14580324270237208</v>
      </c>
      <c r="F2308" s="27" t="s">
        <v>7168</v>
      </c>
      <c r="G2308" s="27" t="s">
        <v>7168</v>
      </c>
      <c r="H2308" s="27" t="s">
        <v>1152</v>
      </c>
      <c r="I2308" s="26" t="s">
        <v>7168</v>
      </c>
    </row>
    <row r="2309" spans="2:9">
      <c r="B2309" s="26" t="s">
        <v>7170</v>
      </c>
      <c r="C2309" s="27" t="s">
        <v>7171</v>
      </c>
      <c r="D2309" s="27">
        <v>0.1566354506991883</v>
      </c>
      <c r="E2309" s="27">
        <v>-1.2556466318265984</v>
      </c>
      <c r="F2309" s="27" t="s">
        <v>7170</v>
      </c>
      <c r="G2309" s="27" t="s">
        <v>6789</v>
      </c>
      <c r="H2309" s="27" t="s">
        <v>1155</v>
      </c>
      <c r="I2309" s="26" t="s">
        <v>7170</v>
      </c>
    </row>
    <row r="2310" spans="2:9">
      <c r="B2310" s="26" t="s">
        <v>7172</v>
      </c>
      <c r="C2310" s="27" t="s">
        <v>7173</v>
      </c>
      <c r="D2310" s="27">
        <v>0.13204079184765499</v>
      </c>
      <c r="E2310" s="27">
        <v>-1.2572497216447713</v>
      </c>
      <c r="F2310" s="27" t="s">
        <v>7172</v>
      </c>
      <c r="G2310" s="27" t="s">
        <v>3671</v>
      </c>
      <c r="H2310" s="27" t="s">
        <v>1155</v>
      </c>
      <c r="I2310" s="26" t="s">
        <v>7172</v>
      </c>
    </row>
    <row r="2311" spans="2:9">
      <c r="B2311" s="26" t="s">
        <v>7174</v>
      </c>
      <c r="C2311" s="27" t="s">
        <v>7175</v>
      </c>
      <c r="D2311" s="27">
        <v>0.33870032809359529</v>
      </c>
      <c r="E2311" s="27">
        <v>-1.2322844506380406</v>
      </c>
      <c r="F2311" s="27" t="s">
        <v>7174</v>
      </c>
      <c r="G2311" s="27" t="s">
        <v>6806</v>
      </c>
      <c r="H2311" s="27" t="s">
        <v>2065</v>
      </c>
      <c r="I2311" s="26" t="s">
        <v>7174</v>
      </c>
    </row>
    <row r="2312" spans="2:9">
      <c r="B2312" s="26" t="s">
        <v>7176</v>
      </c>
      <c r="C2312" s="27" t="s">
        <v>7177</v>
      </c>
      <c r="D2312" s="27">
        <v>0.67629238169955386</v>
      </c>
      <c r="E2312" s="27">
        <v>-1.5772540929642784</v>
      </c>
      <c r="F2312" s="27" t="s">
        <v>7176</v>
      </c>
      <c r="G2312" s="27" t="s">
        <v>7178</v>
      </c>
      <c r="H2312" s="27" t="s">
        <v>488</v>
      </c>
      <c r="I2312" s="26" t="s">
        <v>7176</v>
      </c>
    </row>
    <row r="2313" spans="2:9">
      <c r="B2313" s="26" t="s">
        <v>1354</v>
      </c>
      <c r="C2313" s="27" t="s">
        <v>7179</v>
      </c>
      <c r="D2313" s="27">
        <v>-4.2319381582016417E-2</v>
      </c>
      <c r="E2313" s="27">
        <v>-0.9561931422699359</v>
      </c>
      <c r="F2313" s="27" t="s">
        <v>1354</v>
      </c>
      <c r="G2313" s="27" t="s">
        <v>7180</v>
      </c>
      <c r="H2313" s="27" t="s">
        <v>1281</v>
      </c>
      <c r="I2313" s="26" t="s">
        <v>1354</v>
      </c>
    </row>
    <row r="2314" spans="2:9">
      <c r="B2314" s="26" t="s">
        <v>7181</v>
      </c>
      <c r="C2314" s="27" t="s">
        <v>7182</v>
      </c>
      <c r="D2314" s="27">
        <v>0.90556405310196597</v>
      </c>
      <c r="E2314" s="27">
        <v>4.1015237317847814E-3</v>
      </c>
      <c r="F2314" s="27" t="s">
        <v>7181</v>
      </c>
      <c r="G2314" s="27" t="s">
        <v>4601</v>
      </c>
      <c r="H2314" s="27" t="s">
        <v>1194</v>
      </c>
      <c r="I2314" s="26" t="s">
        <v>7181</v>
      </c>
    </row>
    <row r="2315" spans="2:9">
      <c r="B2315" s="26" t="s">
        <v>7183</v>
      </c>
      <c r="C2315" s="27" t="s">
        <v>7184</v>
      </c>
      <c r="D2315" s="27">
        <v>0.84979905777328257</v>
      </c>
      <c r="E2315" s="27">
        <v>0.16095356666968744</v>
      </c>
      <c r="F2315" s="27" t="s">
        <v>7183</v>
      </c>
      <c r="G2315" s="27" t="s">
        <v>7183</v>
      </c>
      <c r="H2315" s="27" t="s">
        <v>1149</v>
      </c>
      <c r="I2315" s="26" t="s">
        <v>7183</v>
      </c>
    </row>
    <row r="2316" spans="2:9">
      <c r="B2316" s="26" t="s">
        <v>7185</v>
      </c>
      <c r="C2316" s="27" t="s">
        <v>7186</v>
      </c>
      <c r="D2316" s="27">
        <v>0.32004624952764726</v>
      </c>
      <c r="E2316" s="27">
        <v>-1.133999691660333</v>
      </c>
      <c r="F2316" s="27" t="s">
        <v>7185</v>
      </c>
      <c r="G2316" s="27" t="s">
        <v>7187</v>
      </c>
      <c r="H2316" s="27" t="s">
        <v>2980</v>
      </c>
      <c r="I2316" s="26" t="s">
        <v>7185</v>
      </c>
    </row>
    <row r="2317" spans="2:9">
      <c r="B2317" s="26" t="s">
        <v>6747</v>
      </c>
      <c r="C2317" s="27" t="s">
        <v>7188</v>
      </c>
      <c r="D2317" s="27">
        <v>-0.40024588101678871</v>
      </c>
      <c r="E2317" s="27">
        <v>-0.76304225762682776</v>
      </c>
      <c r="F2317" s="27" t="s">
        <v>6747</v>
      </c>
      <c r="G2317" s="27" t="s">
        <v>3399</v>
      </c>
      <c r="H2317" s="27" t="s">
        <v>1281</v>
      </c>
      <c r="I2317" s="26" t="s">
        <v>6747</v>
      </c>
    </row>
    <row r="2318" spans="2:9">
      <c r="B2318" s="26" t="s">
        <v>7189</v>
      </c>
      <c r="C2318" s="27" t="s">
        <v>7190</v>
      </c>
      <c r="D2318" s="27">
        <v>0.36851055491409124</v>
      </c>
      <c r="E2318" s="27">
        <v>1.2695838859177346</v>
      </c>
      <c r="F2318" s="27" t="s">
        <v>7189</v>
      </c>
      <c r="G2318" s="27" t="s">
        <v>7189</v>
      </c>
      <c r="H2318" s="27" t="s">
        <v>1305</v>
      </c>
      <c r="I2318" s="26" t="s">
        <v>7189</v>
      </c>
    </row>
    <row r="2319" spans="2:9">
      <c r="B2319" s="26" t="s">
        <v>7191</v>
      </c>
      <c r="C2319" s="27" t="s">
        <v>7192</v>
      </c>
      <c r="D2319" s="27">
        <v>0.7873040546316139</v>
      </c>
      <c r="E2319" s="27">
        <v>0.73500702767350734</v>
      </c>
      <c r="F2319" s="27" t="s">
        <v>7191</v>
      </c>
      <c r="G2319" s="27" t="s">
        <v>7193</v>
      </c>
      <c r="H2319" s="27" t="s">
        <v>1160</v>
      </c>
      <c r="I2319" s="26" t="s">
        <v>7191</v>
      </c>
    </row>
    <row r="2320" spans="2:9">
      <c r="B2320" s="26" t="s">
        <v>7194</v>
      </c>
      <c r="C2320" s="27" t="s">
        <v>7195</v>
      </c>
      <c r="D2320" s="27">
        <v>0.30895644727439298</v>
      </c>
      <c r="E2320" s="27">
        <v>-1.1309489074735921</v>
      </c>
      <c r="F2320" s="27" t="s">
        <v>7194</v>
      </c>
      <c r="G2320" s="27" t="s">
        <v>7196</v>
      </c>
      <c r="H2320" s="27" t="s">
        <v>2980</v>
      </c>
      <c r="I2320" s="26" t="s">
        <v>7194</v>
      </c>
    </row>
    <row r="2321" spans="2:9">
      <c r="B2321" s="26" t="s">
        <v>7197</v>
      </c>
      <c r="C2321" s="27" t="s">
        <v>7198</v>
      </c>
      <c r="D2321" s="27">
        <v>-0.54870532730089183</v>
      </c>
      <c r="E2321" s="27">
        <v>-1.0120343705857473</v>
      </c>
      <c r="F2321" s="27" t="s">
        <v>7197</v>
      </c>
      <c r="G2321" s="27" t="s">
        <v>7199</v>
      </c>
      <c r="H2321" s="27" t="s">
        <v>1568</v>
      </c>
      <c r="I2321" s="26" t="s">
        <v>7197</v>
      </c>
    </row>
    <row r="2322" spans="2:9">
      <c r="B2322" s="26" t="s">
        <v>7200</v>
      </c>
      <c r="C2322" s="27" t="s">
        <v>7201</v>
      </c>
      <c r="D2322" s="27">
        <v>-0.12880232970546951</v>
      </c>
      <c r="E2322" s="27">
        <v>1.9685045481880703</v>
      </c>
      <c r="F2322" s="27" t="s">
        <v>7200</v>
      </c>
      <c r="G2322" s="27" t="s">
        <v>7202</v>
      </c>
      <c r="H2322" s="27" t="s">
        <v>1427</v>
      </c>
      <c r="I2322" s="26" t="s">
        <v>7200</v>
      </c>
    </row>
    <row r="2323" spans="2:9">
      <c r="B2323" s="26" t="s">
        <v>7203</v>
      </c>
      <c r="C2323" s="27" t="s">
        <v>7204</v>
      </c>
      <c r="D2323" s="27">
        <v>0.67902730935215405</v>
      </c>
      <c r="E2323" s="27">
        <v>0.28348161309669362</v>
      </c>
      <c r="F2323" s="27" t="s">
        <v>7203</v>
      </c>
      <c r="G2323" s="27" t="s">
        <v>7205</v>
      </c>
      <c r="H2323" s="27" t="s">
        <v>1325</v>
      </c>
      <c r="I2323" s="26" t="s">
        <v>7203</v>
      </c>
    </row>
    <row r="2324" spans="2:9">
      <c r="B2324" s="26" t="s">
        <v>7206</v>
      </c>
      <c r="C2324" s="27" t="s">
        <v>7207</v>
      </c>
      <c r="D2324" s="27">
        <v>0.74801670275586407</v>
      </c>
      <c r="E2324" s="27">
        <v>0.71782078363227153</v>
      </c>
      <c r="F2324" s="27" t="s">
        <v>7206</v>
      </c>
      <c r="G2324" s="27" t="s">
        <v>7208</v>
      </c>
      <c r="H2324" s="27" t="s">
        <v>7209</v>
      </c>
      <c r="I2324" s="26" t="s">
        <v>7206</v>
      </c>
    </row>
    <row r="2325" spans="2:9">
      <c r="B2325" s="26" t="s">
        <v>7210</v>
      </c>
      <c r="C2325" s="27" t="s">
        <v>7211</v>
      </c>
      <c r="D2325" s="27">
        <v>0.83257965737572803</v>
      </c>
      <c r="E2325" s="27">
        <v>0.3994308205651696</v>
      </c>
      <c r="F2325" s="27" t="s">
        <v>7210</v>
      </c>
      <c r="G2325" s="27" t="s">
        <v>7210</v>
      </c>
      <c r="H2325" s="27" t="s">
        <v>1533</v>
      </c>
      <c r="I2325" s="26" t="s">
        <v>7210</v>
      </c>
    </row>
    <row r="2326" spans="2:9">
      <c r="B2326" s="26" t="s">
        <v>7207</v>
      </c>
      <c r="C2326" s="27" t="s">
        <v>7212</v>
      </c>
      <c r="D2326" s="27">
        <v>0.49995130327799903</v>
      </c>
      <c r="E2326" s="27">
        <v>1.2073647196859503</v>
      </c>
      <c r="F2326" s="27" t="s">
        <v>7207</v>
      </c>
      <c r="G2326" s="27" t="s">
        <v>7207</v>
      </c>
      <c r="H2326" s="27" t="s">
        <v>1720</v>
      </c>
      <c r="I2326" s="26" t="s">
        <v>7207</v>
      </c>
    </row>
    <row r="2327" spans="2:9">
      <c r="B2327" s="26" t="s">
        <v>7213</v>
      </c>
      <c r="C2327" s="27" t="s">
        <v>7214</v>
      </c>
      <c r="D2327" s="27">
        <v>0.66781008046959223</v>
      </c>
      <c r="E2327" s="27">
        <v>-2.1280276311676407</v>
      </c>
      <c r="F2327" s="27" t="s">
        <v>7213</v>
      </c>
      <c r="G2327" s="27" t="s">
        <v>7215</v>
      </c>
      <c r="H2327" s="27" t="s">
        <v>488</v>
      </c>
      <c r="I2327" s="26" t="s">
        <v>7213</v>
      </c>
    </row>
    <row r="2328" spans="2:9">
      <c r="B2328" s="26" t="s">
        <v>7216</v>
      </c>
      <c r="C2328" s="27" t="s">
        <v>7217</v>
      </c>
      <c r="D2328" s="27">
        <v>-0.31491500389733706</v>
      </c>
      <c r="E2328" s="27">
        <v>3.1164425592036049</v>
      </c>
      <c r="F2328" s="27" t="s">
        <v>7216</v>
      </c>
      <c r="G2328" s="27" t="s">
        <v>7218</v>
      </c>
      <c r="H2328" s="27" t="s">
        <v>4736</v>
      </c>
      <c r="I2328" s="26" t="s">
        <v>7216</v>
      </c>
    </row>
    <row r="2329" spans="2:9">
      <c r="B2329" s="26" t="s">
        <v>7219</v>
      </c>
      <c r="C2329" s="27" t="s">
        <v>7220</v>
      </c>
      <c r="D2329" s="27">
        <v>0.74006496971249025</v>
      </c>
      <c r="E2329" s="27">
        <v>-1.6822251172618907</v>
      </c>
      <c r="F2329" s="27" t="s">
        <v>7219</v>
      </c>
      <c r="G2329" s="27" t="s">
        <v>7221</v>
      </c>
      <c r="H2329" s="27" t="s">
        <v>488</v>
      </c>
      <c r="I2329" s="26" t="s">
        <v>7219</v>
      </c>
    </row>
    <row r="2330" spans="2:9">
      <c r="B2330" s="26" t="s">
        <v>7222</v>
      </c>
      <c r="C2330" s="27" t="s">
        <v>7223</v>
      </c>
      <c r="D2330" s="27">
        <v>-0.24920857802127314</v>
      </c>
      <c r="E2330" s="27">
        <v>0.87571374570828087</v>
      </c>
      <c r="F2330" s="27" t="s">
        <v>7222</v>
      </c>
      <c r="G2330" s="27" t="s">
        <v>7224</v>
      </c>
      <c r="H2330" s="27" t="s">
        <v>1421</v>
      </c>
      <c r="I2330" s="26" t="s">
        <v>7222</v>
      </c>
    </row>
    <row r="2331" spans="2:9">
      <c r="B2331" s="26" t="s">
        <v>7225</v>
      </c>
      <c r="C2331" s="27" t="s">
        <v>7226</v>
      </c>
      <c r="D2331" s="27">
        <v>0.22941132091265171</v>
      </c>
      <c r="E2331" s="27">
        <v>-1.0683317318172636</v>
      </c>
      <c r="F2331" s="27" t="s">
        <v>7225</v>
      </c>
      <c r="G2331" s="27" t="s">
        <v>7227</v>
      </c>
      <c r="H2331" s="27" t="s">
        <v>2414</v>
      </c>
      <c r="I2331" s="26" t="s">
        <v>7225</v>
      </c>
    </row>
    <row r="2332" spans="2:9">
      <c r="B2332" s="26" t="s">
        <v>7228</v>
      </c>
      <c r="C2332" s="27" t="s">
        <v>7229</v>
      </c>
      <c r="D2332" s="27">
        <v>1.0275922913407711</v>
      </c>
      <c r="E2332" s="27">
        <v>9.8397826810491321E-2</v>
      </c>
      <c r="F2332" s="27" t="s">
        <v>7228</v>
      </c>
      <c r="G2332" s="27" t="s">
        <v>7230</v>
      </c>
      <c r="H2332" s="27" t="s">
        <v>1270</v>
      </c>
      <c r="I2332" s="26" t="s">
        <v>7228</v>
      </c>
    </row>
    <row r="2333" spans="2:9">
      <c r="B2333" s="26" t="s">
        <v>7231</v>
      </c>
      <c r="C2333" s="27" t="s">
        <v>7232</v>
      </c>
      <c r="D2333" s="27">
        <v>3.7562452562648833E-2</v>
      </c>
      <c r="E2333" s="27">
        <v>-1.3049181045339222</v>
      </c>
      <c r="F2333" s="27" t="s">
        <v>7231</v>
      </c>
      <c r="G2333" s="27" t="s">
        <v>7233</v>
      </c>
      <c r="H2333" s="27" t="s">
        <v>1257</v>
      </c>
      <c r="I2333" s="26" t="s">
        <v>7231</v>
      </c>
    </row>
    <row r="2334" spans="2:9">
      <c r="B2334" s="26" t="s">
        <v>7234</v>
      </c>
      <c r="C2334" s="27" t="s">
        <v>7235</v>
      </c>
      <c r="D2334" s="27">
        <v>1.081111043466066</v>
      </c>
      <c r="E2334" s="27">
        <v>0.50518731100769609</v>
      </c>
      <c r="F2334" s="27" t="s">
        <v>7234</v>
      </c>
      <c r="G2334" s="27" t="s">
        <v>7234</v>
      </c>
      <c r="H2334" s="27" t="s">
        <v>3031</v>
      </c>
      <c r="I2334" s="26" t="s">
        <v>7234</v>
      </c>
    </row>
    <row r="2335" spans="2:9">
      <c r="B2335" s="26" t="s">
        <v>7236</v>
      </c>
      <c r="C2335" s="27" t="s">
        <v>7237</v>
      </c>
      <c r="D2335" s="27">
        <v>0.5586798642418902</v>
      </c>
      <c r="E2335" s="27">
        <v>-1.4162596135283818</v>
      </c>
      <c r="F2335" s="27" t="s">
        <v>7236</v>
      </c>
      <c r="G2335" s="27" t="s">
        <v>7236</v>
      </c>
      <c r="H2335" s="27" t="s">
        <v>488</v>
      </c>
      <c r="I2335" s="26" t="s">
        <v>7236</v>
      </c>
    </row>
    <row r="2336" spans="2:9">
      <c r="B2336" s="26" t="s">
        <v>7238</v>
      </c>
      <c r="C2336" s="27" t="s">
        <v>7239</v>
      </c>
      <c r="D2336" s="27">
        <v>0.97690614344854987</v>
      </c>
      <c r="E2336" s="27">
        <v>0.65300795831671343</v>
      </c>
      <c r="F2336" s="27" t="s">
        <v>7238</v>
      </c>
      <c r="G2336" s="27" t="s">
        <v>7240</v>
      </c>
      <c r="H2336" s="27" t="s">
        <v>1160</v>
      </c>
      <c r="I2336" s="26" t="s">
        <v>7238</v>
      </c>
    </row>
    <row r="2337" spans="2:9">
      <c r="B2337" s="26" t="s">
        <v>7241</v>
      </c>
      <c r="C2337" s="27" t="s">
        <v>7242</v>
      </c>
      <c r="D2337" s="27">
        <v>-0.21650111489628096</v>
      </c>
      <c r="E2337" s="27">
        <v>0.29578791463227272</v>
      </c>
      <c r="F2337" s="27" t="s">
        <v>7241</v>
      </c>
      <c r="G2337" s="27" t="s">
        <v>7241</v>
      </c>
      <c r="H2337" s="27" t="s">
        <v>2121</v>
      </c>
      <c r="I2337" s="26" t="s">
        <v>7241</v>
      </c>
    </row>
    <row r="2338" spans="2:9">
      <c r="B2338" s="26" t="s">
        <v>5971</v>
      </c>
      <c r="C2338" s="27" t="s">
        <v>7243</v>
      </c>
      <c r="D2338" s="27">
        <v>0.65306728672810743</v>
      </c>
      <c r="E2338" s="27">
        <v>-0.10285416916417389</v>
      </c>
      <c r="F2338" s="27" t="s">
        <v>5971</v>
      </c>
      <c r="G2338" s="27" t="s">
        <v>5971</v>
      </c>
      <c r="H2338" s="27" t="s">
        <v>1299</v>
      </c>
      <c r="I2338" s="26" t="s">
        <v>5971</v>
      </c>
    </row>
    <row r="2339" spans="2:9">
      <c r="B2339" s="26" t="s">
        <v>7244</v>
      </c>
      <c r="C2339" s="27" t="s">
        <v>7245</v>
      </c>
      <c r="D2339" s="27">
        <v>1.0663508061017597</v>
      </c>
      <c r="E2339" s="27">
        <v>-2.7152786195096286</v>
      </c>
      <c r="F2339" s="27" t="s">
        <v>7244</v>
      </c>
      <c r="G2339" s="27" t="s">
        <v>7246</v>
      </c>
      <c r="H2339" s="27" t="s">
        <v>488</v>
      </c>
      <c r="I2339" s="26" t="s">
        <v>7244</v>
      </c>
    </row>
    <row r="2340" spans="2:9">
      <c r="B2340" s="26" t="s">
        <v>7247</v>
      </c>
      <c r="C2340" s="27" t="s">
        <v>7248</v>
      </c>
      <c r="D2340" s="27">
        <v>0.99035390904653986</v>
      </c>
      <c r="E2340" s="27">
        <v>1.0612073098481181</v>
      </c>
      <c r="F2340" s="27" t="s">
        <v>7247</v>
      </c>
      <c r="G2340" s="27" t="s">
        <v>7249</v>
      </c>
      <c r="H2340" s="27" t="s">
        <v>1160</v>
      </c>
      <c r="I2340" s="26" t="s">
        <v>7247</v>
      </c>
    </row>
    <row r="2341" spans="2:9">
      <c r="B2341" s="26" t="s">
        <v>7250</v>
      </c>
      <c r="C2341" s="27" t="s">
        <v>7251</v>
      </c>
      <c r="D2341" s="27">
        <v>0.13684829695795275</v>
      </c>
      <c r="E2341" s="27">
        <v>-1.2643112264331728</v>
      </c>
      <c r="F2341" s="27" t="s">
        <v>7250</v>
      </c>
      <c r="G2341" s="27" t="s">
        <v>6653</v>
      </c>
      <c r="H2341" s="27" t="s">
        <v>1155</v>
      </c>
      <c r="I2341" s="26" t="s">
        <v>7250</v>
      </c>
    </row>
    <row r="2342" spans="2:9">
      <c r="B2342" s="26" t="s">
        <v>7252</v>
      </c>
      <c r="C2342" s="27" t="s">
        <v>7253</v>
      </c>
      <c r="D2342" s="27">
        <v>0.41105994542973151</v>
      </c>
      <c r="E2342" s="27">
        <v>2.0333661744388434</v>
      </c>
      <c r="F2342" s="27" t="s">
        <v>7252</v>
      </c>
      <c r="G2342" s="27" t="s">
        <v>7254</v>
      </c>
      <c r="H2342" s="27" t="s">
        <v>2223</v>
      </c>
      <c r="I2342" s="26" t="s">
        <v>7252</v>
      </c>
    </row>
    <row r="2343" spans="2:9">
      <c r="B2343" s="26" t="s">
        <v>7255</v>
      </c>
      <c r="C2343" s="27" t="s">
        <v>7256</v>
      </c>
      <c r="D2343" s="27">
        <v>0.72438321203198941</v>
      </c>
      <c r="E2343" s="27">
        <v>-1.2933727055125543</v>
      </c>
      <c r="F2343" s="27" t="s">
        <v>7255</v>
      </c>
      <c r="G2343" s="27" t="s">
        <v>7257</v>
      </c>
      <c r="H2343" s="27" t="s">
        <v>488</v>
      </c>
      <c r="I2343" s="26" t="s">
        <v>7255</v>
      </c>
    </row>
    <row r="2344" spans="2:9">
      <c r="B2344" s="26" t="s">
        <v>7258</v>
      </c>
      <c r="C2344" s="27" t="s">
        <v>7259</v>
      </c>
      <c r="D2344" s="27">
        <v>-0.14815906094707421</v>
      </c>
      <c r="E2344" s="27">
        <v>-2.0492250117242197</v>
      </c>
      <c r="F2344" s="27" t="s">
        <v>7258</v>
      </c>
      <c r="G2344" s="27" t="s">
        <v>7260</v>
      </c>
      <c r="H2344" s="27" t="s">
        <v>1427</v>
      </c>
      <c r="I2344" s="26" t="s">
        <v>7258</v>
      </c>
    </row>
    <row r="2345" spans="2:9">
      <c r="B2345" s="26" t="s">
        <v>7261</v>
      </c>
      <c r="C2345" s="27" t="s">
        <v>7262</v>
      </c>
      <c r="D2345" s="27">
        <v>0.90068241224540246</v>
      </c>
      <c r="E2345" s="27">
        <v>-7.0997028408102056E-2</v>
      </c>
      <c r="F2345" s="27" t="s">
        <v>7261</v>
      </c>
      <c r="G2345" s="27" t="s">
        <v>7261</v>
      </c>
      <c r="H2345" s="27" t="s">
        <v>1194</v>
      </c>
      <c r="I2345" s="26" t="s">
        <v>7261</v>
      </c>
    </row>
    <row r="2346" spans="2:9">
      <c r="B2346" s="26" t="s">
        <v>7263</v>
      </c>
      <c r="C2346" s="27" t="s">
        <v>7264</v>
      </c>
      <c r="D2346" s="27">
        <v>0.84715314065091407</v>
      </c>
      <c r="E2346" s="27">
        <v>0.13313773125590186</v>
      </c>
      <c r="F2346" s="27" t="s">
        <v>7263</v>
      </c>
      <c r="G2346" s="27" t="s">
        <v>7265</v>
      </c>
      <c r="H2346" s="27" t="s">
        <v>1293</v>
      </c>
      <c r="I2346" s="26" t="s">
        <v>7263</v>
      </c>
    </row>
    <row r="2347" spans="2:9">
      <c r="B2347" s="26" t="s">
        <v>7266</v>
      </c>
      <c r="C2347" s="27" t="s">
        <v>7267</v>
      </c>
      <c r="D2347" s="27">
        <v>0.91420348083681346</v>
      </c>
      <c r="E2347" s="27">
        <v>0.23601214876673948</v>
      </c>
      <c r="F2347" s="27" t="s">
        <v>7266</v>
      </c>
      <c r="G2347" s="27" t="s">
        <v>7268</v>
      </c>
      <c r="H2347" s="27" t="s">
        <v>1149</v>
      </c>
      <c r="I2347" s="26" t="s">
        <v>7266</v>
      </c>
    </row>
    <row r="2348" spans="2:9">
      <c r="B2348" s="26" t="s">
        <v>7269</v>
      </c>
      <c r="C2348" s="27" t="s">
        <v>7270</v>
      </c>
      <c r="D2348" s="27">
        <v>0.94736822536574095</v>
      </c>
      <c r="E2348" s="27">
        <v>-0.15008452382602649</v>
      </c>
      <c r="F2348" s="27" t="s">
        <v>7269</v>
      </c>
      <c r="G2348" s="27" t="s">
        <v>7269</v>
      </c>
      <c r="H2348" s="27" t="s">
        <v>2885</v>
      </c>
      <c r="I2348" s="26" t="s">
        <v>7269</v>
      </c>
    </row>
    <row r="2349" spans="2:9">
      <c r="B2349" s="26" t="s">
        <v>7271</v>
      </c>
      <c r="C2349" s="27" t="s">
        <v>7272</v>
      </c>
      <c r="D2349" s="27">
        <v>0.3148748567437134</v>
      </c>
      <c r="E2349" s="27">
        <v>-1.101458060246733</v>
      </c>
      <c r="F2349" s="27" t="s">
        <v>7271</v>
      </c>
      <c r="G2349" s="27" t="s">
        <v>7273</v>
      </c>
      <c r="H2349" s="27" t="s">
        <v>1998</v>
      </c>
      <c r="I2349" s="26" t="s">
        <v>7271</v>
      </c>
    </row>
    <row r="2350" spans="2:9">
      <c r="B2350" s="26" t="s">
        <v>7274</v>
      </c>
      <c r="C2350" s="27" t="s">
        <v>7275</v>
      </c>
      <c r="D2350" s="27">
        <v>0.59318677540794384</v>
      </c>
      <c r="E2350" s="27">
        <v>1.3050559932147332</v>
      </c>
      <c r="F2350" s="27" t="s">
        <v>7274</v>
      </c>
      <c r="G2350" s="27" t="s">
        <v>7274</v>
      </c>
      <c r="H2350" s="27" t="s">
        <v>1305</v>
      </c>
      <c r="I2350" s="26" t="s">
        <v>7274</v>
      </c>
    </row>
    <row r="2351" spans="2:9">
      <c r="B2351" s="26" t="s">
        <v>7276</v>
      </c>
      <c r="C2351" s="27" t="s">
        <v>7277</v>
      </c>
      <c r="D2351" s="27">
        <v>0.92000183382069989</v>
      </c>
      <c r="E2351" s="27">
        <v>-3.0388557864258714</v>
      </c>
      <c r="F2351" s="27" t="s">
        <v>7276</v>
      </c>
      <c r="G2351" s="27" t="s">
        <v>7278</v>
      </c>
      <c r="H2351" s="27" t="s">
        <v>488</v>
      </c>
      <c r="I2351" s="26" t="s">
        <v>7276</v>
      </c>
    </row>
    <row r="2352" spans="2:9">
      <c r="B2352" s="26" t="s">
        <v>7279</v>
      </c>
      <c r="C2352" s="27" t="s">
        <v>7280</v>
      </c>
      <c r="D2352" s="27">
        <v>-0.59247118402304022</v>
      </c>
      <c r="E2352" s="27">
        <v>2.6385364373761031</v>
      </c>
      <c r="F2352" s="27" t="s">
        <v>7279</v>
      </c>
      <c r="G2352" s="27" t="s">
        <v>2164</v>
      </c>
      <c r="H2352" s="27" t="s">
        <v>1174</v>
      </c>
      <c r="I2352" s="26" t="s">
        <v>7279</v>
      </c>
    </row>
    <row r="2353" spans="2:9">
      <c r="B2353" s="26" t="s">
        <v>7281</v>
      </c>
      <c r="C2353" s="27" t="s">
        <v>7282</v>
      </c>
      <c r="D2353" s="27">
        <v>0.75243235700200517</v>
      </c>
      <c r="E2353" s="27">
        <v>-1.3283055226891816</v>
      </c>
      <c r="F2353" s="27" t="s">
        <v>7281</v>
      </c>
      <c r="G2353" s="27" t="s">
        <v>7283</v>
      </c>
      <c r="H2353" s="27" t="s">
        <v>488</v>
      </c>
      <c r="I2353" s="26" t="s">
        <v>7281</v>
      </c>
    </row>
    <row r="2354" spans="2:9">
      <c r="B2354" s="26" t="s">
        <v>7284</v>
      </c>
      <c r="C2354" s="27" t="s">
        <v>7285</v>
      </c>
      <c r="D2354" s="27">
        <v>1.0160538796190037</v>
      </c>
      <c r="E2354" s="27">
        <v>-0.11049871481659808</v>
      </c>
      <c r="F2354" s="27" t="s">
        <v>7284</v>
      </c>
      <c r="G2354" s="27" t="s">
        <v>7284</v>
      </c>
      <c r="H2354" s="27" t="s">
        <v>1194</v>
      </c>
      <c r="I2354" s="26" t="s">
        <v>7284</v>
      </c>
    </row>
    <row r="2355" spans="2:9">
      <c r="B2355" s="26" t="s">
        <v>7286</v>
      </c>
      <c r="C2355" s="27" t="s">
        <v>7287</v>
      </c>
      <c r="D2355" s="27">
        <v>0.51555629542240133</v>
      </c>
      <c r="E2355" s="27">
        <v>0.91786519417762091</v>
      </c>
      <c r="F2355" s="27" t="s">
        <v>7286</v>
      </c>
      <c r="G2355" s="27" t="s">
        <v>7288</v>
      </c>
      <c r="H2355" s="27" t="s">
        <v>1163</v>
      </c>
      <c r="I2355" s="26" t="s">
        <v>7286</v>
      </c>
    </row>
    <row r="2356" spans="2:9">
      <c r="B2356" s="26" t="s">
        <v>7289</v>
      </c>
      <c r="C2356" s="27" t="s">
        <v>7290</v>
      </c>
      <c r="D2356" s="27">
        <v>-0.10718223869923005</v>
      </c>
      <c r="E2356" s="27">
        <v>0.2159286517752039</v>
      </c>
      <c r="F2356" s="27" t="s">
        <v>7289</v>
      </c>
      <c r="G2356" s="27" t="s">
        <v>7289</v>
      </c>
      <c r="H2356" s="27" t="s">
        <v>2121</v>
      </c>
      <c r="I2356" s="26" t="s">
        <v>7289</v>
      </c>
    </row>
    <row r="2357" spans="2:9">
      <c r="B2357" s="26" t="s">
        <v>7291</v>
      </c>
      <c r="C2357" s="27" t="s">
        <v>7292</v>
      </c>
      <c r="D2357" s="27">
        <v>0.83415045636634411</v>
      </c>
      <c r="E2357" s="27">
        <v>0.22696785396787539</v>
      </c>
      <c r="F2357" s="27" t="s">
        <v>7291</v>
      </c>
      <c r="G2357" s="27" t="s">
        <v>7291</v>
      </c>
      <c r="H2357" s="27" t="s">
        <v>3522</v>
      </c>
      <c r="I2357" s="26" t="s">
        <v>7291</v>
      </c>
    </row>
    <row r="2358" spans="2:9">
      <c r="B2358" s="26" t="s">
        <v>7293</v>
      </c>
      <c r="C2358" s="27" t="s">
        <v>7294</v>
      </c>
      <c r="D2358" s="27">
        <v>-0.435649877968801</v>
      </c>
      <c r="E2358" s="27">
        <v>0.55132680991955862</v>
      </c>
      <c r="F2358" s="27" t="s">
        <v>7293</v>
      </c>
      <c r="G2358" s="27" t="s">
        <v>7293</v>
      </c>
      <c r="H2358" s="27" t="s">
        <v>1320</v>
      </c>
      <c r="I2358" s="26" t="s">
        <v>7293</v>
      </c>
    </row>
    <row r="2359" spans="2:9">
      <c r="B2359" s="26" t="s">
        <v>7295</v>
      </c>
      <c r="C2359" s="27" t="s">
        <v>7296</v>
      </c>
      <c r="D2359" s="27">
        <v>0.67597127105111254</v>
      </c>
      <c r="E2359" s="27">
        <v>-1.6327188168809783</v>
      </c>
      <c r="F2359" s="27" t="s">
        <v>7295</v>
      </c>
      <c r="G2359" s="27" t="s">
        <v>7297</v>
      </c>
      <c r="H2359" s="27" t="s">
        <v>488</v>
      </c>
      <c r="I2359" s="26" t="s">
        <v>7295</v>
      </c>
    </row>
    <row r="2360" spans="2:9">
      <c r="B2360" s="26" t="s">
        <v>7298</v>
      </c>
      <c r="C2360" s="27" t="s">
        <v>7299</v>
      </c>
      <c r="D2360" s="27">
        <v>0.93247702455648673</v>
      </c>
      <c r="E2360" s="27">
        <v>0.20565912707951337</v>
      </c>
      <c r="F2360" s="27" t="s">
        <v>7298</v>
      </c>
      <c r="G2360" s="27" t="s">
        <v>7300</v>
      </c>
      <c r="H2360" s="27" t="s">
        <v>1149</v>
      </c>
      <c r="I2360" s="26" t="s">
        <v>7298</v>
      </c>
    </row>
    <row r="2361" spans="2:9">
      <c r="B2361" s="26" t="s">
        <v>7301</v>
      </c>
      <c r="C2361" s="27" t="s">
        <v>7302</v>
      </c>
      <c r="D2361" s="27">
        <v>0.39513031474739546</v>
      </c>
      <c r="E2361" s="27">
        <v>1.9863766227894337</v>
      </c>
      <c r="F2361" s="27" t="s">
        <v>7301</v>
      </c>
      <c r="G2361" s="27" t="s">
        <v>7303</v>
      </c>
      <c r="H2361" s="27" t="s">
        <v>2223</v>
      </c>
      <c r="I2361" s="26" t="s">
        <v>7301</v>
      </c>
    </row>
    <row r="2362" spans="2:9">
      <c r="B2362" s="26" t="s">
        <v>7304</v>
      </c>
      <c r="C2362" s="27" t="s">
        <v>7305</v>
      </c>
      <c r="D2362" s="27">
        <v>0.93522947053837624</v>
      </c>
      <c r="E2362" s="27">
        <v>0.26009245134361542</v>
      </c>
      <c r="F2362" s="27" t="s">
        <v>7304</v>
      </c>
      <c r="G2362" s="27" t="s">
        <v>7306</v>
      </c>
      <c r="H2362" s="27" t="s">
        <v>3350</v>
      </c>
      <c r="I2362" s="26" t="s">
        <v>7304</v>
      </c>
    </row>
    <row r="2363" spans="2:9">
      <c r="B2363" s="26" t="s">
        <v>7307</v>
      </c>
      <c r="C2363" s="27" t="s">
        <v>7308</v>
      </c>
      <c r="D2363" s="27">
        <v>0.19459897848583818</v>
      </c>
      <c r="E2363" s="27">
        <v>-1.0617221654658493</v>
      </c>
      <c r="F2363" s="27" t="s">
        <v>7307</v>
      </c>
      <c r="G2363" s="27" t="s">
        <v>7309</v>
      </c>
      <c r="H2363" s="27" t="s">
        <v>6296</v>
      </c>
      <c r="I2363" s="26" t="s">
        <v>7307</v>
      </c>
    </row>
    <row r="2364" spans="2:9">
      <c r="B2364" s="26" t="s">
        <v>7310</v>
      </c>
      <c r="C2364" s="27" t="s">
        <v>7311</v>
      </c>
      <c r="D2364" s="27">
        <v>0.19595858880211492</v>
      </c>
      <c r="E2364" s="27">
        <v>2.1821502550543124</v>
      </c>
      <c r="F2364" s="27" t="s">
        <v>7310</v>
      </c>
      <c r="G2364" s="27" t="s">
        <v>7312</v>
      </c>
      <c r="H2364" s="27" t="s">
        <v>1653</v>
      </c>
      <c r="I2364" s="26" t="s">
        <v>7310</v>
      </c>
    </row>
    <row r="2365" spans="2:9">
      <c r="B2365" s="26" t="s">
        <v>7313</v>
      </c>
      <c r="C2365" s="27" t="s">
        <v>7314</v>
      </c>
      <c r="D2365" s="27">
        <v>0.62647023034229898</v>
      </c>
      <c r="E2365" s="27">
        <v>2.2455231026681783</v>
      </c>
      <c r="F2365" s="27" t="s">
        <v>7313</v>
      </c>
      <c r="G2365" s="27" t="s">
        <v>7315</v>
      </c>
      <c r="H2365" s="27" t="s">
        <v>2429</v>
      </c>
      <c r="I2365" s="26" t="s">
        <v>7313</v>
      </c>
    </row>
    <row r="2366" spans="2:9">
      <c r="B2366" s="26" t="s">
        <v>7316</v>
      </c>
      <c r="C2366" s="27" t="s">
        <v>7317</v>
      </c>
      <c r="D2366" s="27">
        <v>0.62033191034593316</v>
      </c>
      <c r="E2366" s="27">
        <v>-9.2900036587675924E-3</v>
      </c>
      <c r="F2366" s="27" t="s">
        <v>7316</v>
      </c>
      <c r="G2366" s="27" t="s">
        <v>5888</v>
      </c>
      <c r="H2366" s="27" t="s">
        <v>1145</v>
      </c>
      <c r="I2366" s="26" t="s">
        <v>7316</v>
      </c>
    </row>
    <row r="2367" spans="2:9">
      <c r="B2367" s="26" t="s">
        <v>7318</v>
      </c>
      <c r="C2367" s="27" t="s">
        <v>7319</v>
      </c>
      <c r="D2367" s="27">
        <v>0.59715042463799695</v>
      </c>
      <c r="E2367" s="27">
        <v>2.3390205632756773</v>
      </c>
      <c r="F2367" s="27" t="s">
        <v>7318</v>
      </c>
      <c r="G2367" s="27" t="s">
        <v>7318</v>
      </c>
      <c r="H2367" s="27" t="s">
        <v>1368</v>
      </c>
      <c r="I2367" s="26" t="s">
        <v>7318</v>
      </c>
    </row>
    <row r="2368" spans="2:9">
      <c r="B2368" s="26" t="s">
        <v>7320</v>
      </c>
      <c r="C2368" s="27" t="s">
        <v>7321</v>
      </c>
      <c r="D2368" s="27">
        <v>1.137503795576871</v>
      </c>
      <c r="E2368" s="27">
        <v>-2.6548057807981409</v>
      </c>
      <c r="F2368" s="27" t="s">
        <v>7320</v>
      </c>
      <c r="G2368" s="27" t="s">
        <v>7322</v>
      </c>
      <c r="H2368" s="27" t="s">
        <v>488</v>
      </c>
      <c r="I2368" s="26" t="s">
        <v>7320</v>
      </c>
    </row>
    <row r="2369" spans="2:9">
      <c r="B2369" s="26" t="s">
        <v>7323</v>
      </c>
      <c r="C2369" s="27" t="s">
        <v>7324</v>
      </c>
      <c r="D2369" s="27">
        <v>0.38914559256691045</v>
      </c>
      <c r="E2369" s="27">
        <v>-1.7080821478301165</v>
      </c>
      <c r="F2369" s="27" t="s">
        <v>7323</v>
      </c>
      <c r="G2369" s="27" t="s">
        <v>7325</v>
      </c>
      <c r="H2369" s="27" t="s">
        <v>1198</v>
      </c>
      <c r="I2369" s="26" t="s">
        <v>7323</v>
      </c>
    </row>
    <row r="2370" spans="2:9">
      <c r="B2370" s="26" t="s">
        <v>7326</v>
      </c>
      <c r="C2370" s="27" t="s">
        <v>7327</v>
      </c>
      <c r="D2370" s="27">
        <v>0.63296288392274613</v>
      </c>
      <c r="E2370" s="27">
        <v>2.10092264337765</v>
      </c>
      <c r="F2370" s="27" t="s">
        <v>7326</v>
      </c>
      <c r="G2370" s="27" t="s">
        <v>7328</v>
      </c>
      <c r="H2370" s="27" t="s">
        <v>2223</v>
      </c>
      <c r="I2370" s="26" t="s">
        <v>7326</v>
      </c>
    </row>
    <row r="2371" spans="2:9">
      <c r="B2371" s="26" t="s">
        <v>7329</v>
      </c>
      <c r="C2371" s="27" t="s">
        <v>7330</v>
      </c>
      <c r="D2371" s="27">
        <v>0.25820924691186015</v>
      </c>
      <c r="E2371" s="27">
        <v>-1.6121606780044815</v>
      </c>
      <c r="F2371" s="27" t="s">
        <v>7329</v>
      </c>
      <c r="G2371" s="27" t="s">
        <v>7331</v>
      </c>
      <c r="H2371" s="27" t="s">
        <v>1198</v>
      </c>
      <c r="I2371" s="26" t="s">
        <v>7329</v>
      </c>
    </row>
    <row r="2372" spans="2:9">
      <c r="B2372" s="26" t="s">
        <v>7332</v>
      </c>
      <c r="C2372" s="27" t="s">
        <v>7333</v>
      </c>
      <c r="D2372" s="27">
        <v>0.70716381458343402</v>
      </c>
      <c r="E2372" s="27">
        <v>0.30374314038309713</v>
      </c>
      <c r="F2372" s="27" t="s">
        <v>7332</v>
      </c>
      <c r="G2372" s="27" t="s">
        <v>7332</v>
      </c>
      <c r="H2372" s="27" t="s">
        <v>1325</v>
      </c>
      <c r="I2372" s="26" t="s">
        <v>7332</v>
      </c>
    </row>
    <row r="2373" spans="2:9">
      <c r="B2373" s="26" t="s">
        <v>7334</v>
      </c>
      <c r="C2373" s="27" t="s">
        <v>7335</v>
      </c>
      <c r="D2373" s="27">
        <v>0.72008620161249948</v>
      </c>
      <c r="E2373" s="27">
        <v>1.2091849902903513</v>
      </c>
      <c r="F2373" s="27" t="s">
        <v>7334</v>
      </c>
      <c r="G2373" s="27" t="s">
        <v>7336</v>
      </c>
      <c r="H2373" s="27" t="s">
        <v>7337</v>
      </c>
      <c r="I2373" s="26" t="s">
        <v>7334</v>
      </c>
    </row>
    <row r="2374" spans="2:9">
      <c r="B2374" s="26" t="s">
        <v>7338</v>
      </c>
      <c r="C2374" s="27" t="s">
        <v>7339</v>
      </c>
      <c r="D2374" s="27">
        <v>0.85649590922832763</v>
      </c>
      <c r="E2374" s="27">
        <v>0.35327384465865741</v>
      </c>
      <c r="F2374" s="27" t="s">
        <v>7338</v>
      </c>
      <c r="G2374" s="27" t="s">
        <v>7340</v>
      </c>
      <c r="H2374" s="27" t="s">
        <v>2102</v>
      </c>
      <c r="I2374" s="26" t="s">
        <v>7338</v>
      </c>
    </row>
    <row r="2375" spans="2:9">
      <c r="B2375" s="26" t="s">
        <v>7341</v>
      </c>
      <c r="C2375" s="27" t="s">
        <v>7342</v>
      </c>
      <c r="D2375" s="27">
        <v>-0.5541226449609552</v>
      </c>
      <c r="E2375" s="27">
        <v>-0.97608508045145093</v>
      </c>
      <c r="F2375" s="27" t="s">
        <v>7341</v>
      </c>
      <c r="G2375" s="27" t="s">
        <v>7341</v>
      </c>
      <c r="H2375" s="27" t="s">
        <v>1568</v>
      </c>
      <c r="I2375" s="26" t="s">
        <v>7341</v>
      </c>
    </row>
    <row r="2376" spans="2:9">
      <c r="B2376" s="26" t="s">
        <v>7343</v>
      </c>
      <c r="C2376" s="27" t="s">
        <v>7344</v>
      </c>
      <c r="D2376" s="27">
        <v>-2.1371033429451951E-2</v>
      </c>
      <c r="E2376" s="27">
        <v>3.0504166705100322</v>
      </c>
      <c r="F2376" s="27" t="s">
        <v>7343</v>
      </c>
      <c r="G2376" s="27" t="s">
        <v>7343</v>
      </c>
      <c r="H2376" s="27" t="s">
        <v>2647</v>
      </c>
      <c r="I2376" s="26" t="s">
        <v>7343</v>
      </c>
    </row>
    <row r="2377" spans="2:9">
      <c r="B2377" s="26" t="s">
        <v>7345</v>
      </c>
      <c r="C2377" s="27" t="s">
        <v>7346</v>
      </c>
      <c r="D2377" s="27">
        <v>0.658715185668867</v>
      </c>
      <c r="E2377" s="27">
        <v>-1.6081586126071923</v>
      </c>
      <c r="F2377" s="27" t="s">
        <v>7345</v>
      </c>
      <c r="G2377" s="27" t="s">
        <v>7347</v>
      </c>
      <c r="H2377" s="27" t="s">
        <v>488</v>
      </c>
      <c r="I2377" s="26" t="s">
        <v>7345</v>
      </c>
    </row>
    <row r="2378" spans="2:9">
      <c r="B2378" s="26" t="s">
        <v>7348</v>
      </c>
      <c r="C2378" s="27" t="s">
        <v>7349</v>
      </c>
      <c r="D2378" s="27">
        <v>-6.2003346153389816E-2</v>
      </c>
      <c r="E2378" s="27">
        <v>-1.4029201058982632</v>
      </c>
      <c r="F2378" s="27" t="s">
        <v>7348</v>
      </c>
      <c r="G2378" s="27" t="s">
        <v>7350</v>
      </c>
      <c r="H2378" s="27" t="s">
        <v>1467</v>
      </c>
      <c r="I2378" s="26" t="s">
        <v>7348</v>
      </c>
    </row>
    <row r="2379" spans="2:9">
      <c r="B2379" s="26" t="s">
        <v>7351</v>
      </c>
      <c r="C2379" s="27" t="s">
        <v>7352</v>
      </c>
      <c r="D2379" s="27">
        <v>0.72726475233116306</v>
      </c>
      <c r="E2379" s="27">
        <v>0.78460753744939393</v>
      </c>
      <c r="F2379" s="27" t="s">
        <v>7351</v>
      </c>
      <c r="G2379" s="27" t="s">
        <v>7353</v>
      </c>
      <c r="H2379" s="27" t="s">
        <v>7209</v>
      </c>
      <c r="I2379" s="26" t="s">
        <v>7351</v>
      </c>
    </row>
    <row r="2380" spans="2:9">
      <c r="B2380" s="26" t="s">
        <v>7354</v>
      </c>
      <c r="C2380" s="27" t="s">
        <v>7355</v>
      </c>
      <c r="D2380" s="27">
        <v>-7.4275454611395661E-2</v>
      </c>
      <c r="E2380" s="27">
        <v>-1.2206099513674684</v>
      </c>
      <c r="F2380" s="27" t="s">
        <v>7354</v>
      </c>
      <c r="G2380" s="27" t="s">
        <v>7354</v>
      </c>
      <c r="H2380" s="27" t="s">
        <v>1281</v>
      </c>
      <c r="I2380" s="26" t="s">
        <v>7354</v>
      </c>
    </row>
    <row r="2381" spans="2:9">
      <c r="B2381" s="26" t="s">
        <v>7356</v>
      </c>
      <c r="C2381" s="27" t="s">
        <v>7357</v>
      </c>
      <c r="D2381" s="27">
        <v>-0.37072886823294904</v>
      </c>
      <c r="E2381" s="27">
        <v>-3.0569440783418194</v>
      </c>
      <c r="F2381" s="27" t="s">
        <v>7356</v>
      </c>
      <c r="G2381" s="27" t="s">
        <v>7358</v>
      </c>
      <c r="H2381" s="27" t="s">
        <v>3796</v>
      </c>
      <c r="I2381" s="26" t="s">
        <v>7356</v>
      </c>
    </row>
    <row r="2382" spans="2:9">
      <c r="B2382" s="26" t="s">
        <v>7359</v>
      </c>
      <c r="C2382" s="27" t="s">
        <v>7360</v>
      </c>
      <c r="D2382" s="27">
        <v>0.66556210619346079</v>
      </c>
      <c r="E2382" s="27">
        <v>0.80695299031227463</v>
      </c>
      <c r="F2382" s="27" t="s">
        <v>7359</v>
      </c>
      <c r="G2382" s="27" t="s">
        <v>7361</v>
      </c>
      <c r="H2382" s="27" t="s">
        <v>1163</v>
      </c>
      <c r="I2382" s="26" t="s">
        <v>7359</v>
      </c>
    </row>
    <row r="2383" spans="2:9">
      <c r="B2383" s="26" t="s">
        <v>7362</v>
      </c>
      <c r="C2383" s="27" t="s">
        <v>7363</v>
      </c>
      <c r="D2383" s="27">
        <v>0.46679354954748481</v>
      </c>
      <c r="E2383" s="27">
        <v>-1.3507329343347947</v>
      </c>
      <c r="F2383" s="27" t="s">
        <v>7362</v>
      </c>
      <c r="G2383" s="27" t="s">
        <v>7362</v>
      </c>
      <c r="H2383" s="27" t="s">
        <v>1539</v>
      </c>
      <c r="I2383" s="26" t="s">
        <v>7362</v>
      </c>
    </row>
    <row r="2384" spans="2:9">
      <c r="B2384" s="26" t="s">
        <v>7364</v>
      </c>
      <c r="C2384" s="27" t="s">
        <v>7365</v>
      </c>
      <c r="D2384" s="27">
        <v>0.61405570518451613</v>
      </c>
      <c r="E2384" s="27">
        <v>-1.8082134095470537</v>
      </c>
      <c r="F2384" s="27" t="s">
        <v>7364</v>
      </c>
      <c r="G2384" s="27" t="s">
        <v>7366</v>
      </c>
      <c r="H2384" s="27" t="s">
        <v>488</v>
      </c>
      <c r="I2384" s="26" t="s">
        <v>7364</v>
      </c>
    </row>
    <row r="2385" spans="2:9">
      <c r="B2385" s="26" t="s">
        <v>7367</v>
      </c>
      <c r="C2385" s="27" t="s">
        <v>7368</v>
      </c>
      <c r="D2385" s="27">
        <v>0.78648899417999651</v>
      </c>
      <c r="E2385" s="27">
        <v>0.50115908012186416</v>
      </c>
      <c r="F2385" s="27" t="s">
        <v>7367</v>
      </c>
      <c r="G2385" s="27" t="s">
        <v>7369</v>
      </c>
      <c r="H2385" s="27" t="s">
        <v>1533</v>
      </c>
      <c r="I2385" s="26" t="s">
        <v>7367</v>
      </c>
    </row>
    <row r="2386" spans="2:9">
      <c r="B2386" s="26" t="s">
        <v>7370</v>
      </c>
      <c r="C2386" s="27" t="s">
        <v>7371</v>
      </c>
      <c r="D2386" s="27">
        <v>-4.9741882017365839E-2</v>
      </c>
      <c r="E2386" s="27">
        <v>0.19228292715433634</v>
      </c>
      <c r="F2386" s="27" t="s">
        <v>7370</v>
      </c>
      <c r="G2386" s="27" t="s">
        <v>7370</v>
      </c>
      <c r="H2386" s="27" t="s">
        <v>1952</v>
      </c>
      <c r="I2386" s="26" t="s">
        <v>7370</v>
      </c>
    </row>
    <row r="2387" spans="2:9">
      <c r="B2387" s="26" t="s">
        <v>7372</v>
      </c>
      <c r="C2387" s="27" t="s">
        <v>7373</v>
      </c>
      <c r="D2387" s="27">
        <v>0.8227080515841515</v>
      </c>
      <c r="E2387" s="27">
        <v>-2.1376094184571337</v>
      </c>
      <c r="F2387" s="27" t="s">
        <v>7372</v>
      </c>
      <c r="G2387" s="27" t="s">
        <v>7374</v>
      </c>
      <c r="H2387" s="27" t="s">
        <v>488</v>
      </c>
      <c r="I2387" s="26" t="s">
        <v>7372</v>
      </c>
    </row>
    <row r="2388" spans="2:9">
      <c r="B2388" s="26" t="s">
        <v>7375</v>
      </c>
      <c r="C2388" s="27" t="s">
        <v>7376</v>
      </c>
      <c r="D2388" s="27">
        <v>0.32283704261296869</v>
      </c>
      <c r="E2388" s="27">
        <v>-1.700297994280346</v>
      </c>
      <c r="F2388" s="27" t="s">
        <v>7375</v>
      </c>
      <c r="G2388" s="27" t="s">
        <v>7375</v>
      </c>
      <c r="H2388" s="27" t="s">
        <v>1198</v>
      </c>
      <c r="I2388" s="26" t="s">
        <v>7375</v>
      </c>
    </row>
    <row r="2389" spans="2:9">
      <c r="B2389" s="26" t="s">
        <v>4822</v>
      </c>
      <c r="C2389" s="27" t="s">
        <v>7377</v>
      </c>
      <c r="D2389" s="27">
        <v>3.1667603014037593E-2</v>
      </c>
      <c r="E2389" s="27">
        <v>-1.374432823311609</v>
      </c>
      <c r="F2389" s="27" t="s">
        <v>4822</v>
      </c>
      <c r="G2389" s="27" t="s">
        <v>7378</v>
      </c>
      <c r="H2389" s="27" t="s">
        <v>1257</v>
      </c>
      <c r="I2389" s="26" t="s">
        <v>4822</v>
      </c>
    </row>
    <row r="2390" spans="2:9">
      <c r="B2390" s="26" t="s">
        <v>7379</v>
      </c>
      <c r="C2390" s="27" t="s">
        <v>7380</v>
      </c>
      <c r="D2390" s="27">
        <v>-0.31508954081651136</v>
      </c>
      <c r="E2390" s="27">
        <v>-1.2265441400663477</v>
      </c>
      <c r="F2390" s="27" t="s">
        <v>7379</v>
      </c>
      <c r="G2390" s="27" t="s">
        <v>7381</v>
      </c>
      <c r="H2390" s="27" t="s">
        <v>1467</v>
      </c>
      <c r="I2390" s="26" t="s">
        <v>7379</v>
      </c>
    </row>
    <row r="2391" spans="2:9">
      <c r="B2391" s="26" t="s">
        <v>7382</v>
      </c>
      <c r="C2391" s="27" t="s">
        <v>7383</v>
      </c>
      <c r="D2391" s="27">
        <v>0.58009334390874667</v>
      </c>
      <c r="E2391" s="27">
        <v>-1.8722496505962309</v>
      </c>
      <c r="F2391" s="27" t="s">
        <v>7382</v>
      </c>
      <c r="G2391" s="27" t="s">
        <v>7384</v>
      </c>
      <c r="H2391" s="27" t="s">
        <v>488</v>
      </c>
      <c r="I2391" s="26" t="s">
        <v>7382</v>
      </c>
    </row>
    <row r="2392" spans="2:9">
      <c r="B2392" s="26" t="s">
        <v>7385</v>
      </c>
      <c r="C2392" s="27" t="s">
        <v>7386</v>
      </c>
      <c r="D2392" s="27">
        <v>-0.51171599227430409</v>
      </c>
      <c r="E2392" s="27">
        <v>-0.46815548302661236</v>
      </c>
      <c r="F2392" s="27" t="s">
        <v>7385</v>
      </c>
      <c r="G2392" s="27" t="s">
        <v>7385</v>
      </c>
      <c r="H2392" s="27" t="s">
        <v>4977</v>
      </c>
      <c r="I2392" s="26" t="s">
        <v>7385</v>
      </c>
    </row>
    <row r="2393" spans="2:9">
      <c r="B2393" s="26" t="s">
        <v>7387</v>
      </c>
      <c r="C2393" s="27" t="s">
        <v>7388</v>
      </c>
      <c r="D2393" s="27">
        <v>9.4776226520103202E-2</v>
      </c>
      <c r="E2393" s="27">
        <v>-1.2506690050214591</v>
      </c>
      <c r="F2393" s="27" t="s">
        <v>7387</v>
      </c>
      <c r="G2393" s="27" t="s">
        <v>7387</v>
      </c>
      <c r="H2393" s="27" t="s">
        <v>1257</v>
      </c>
      <c r="I2393" s="26" t="s">
        <v>7387</v>
      </c>
    </row>
    <row r="2394" spans="2:9">
      <c r="B2394" s="26" t="s">
        <v>7389</v>
      </c>
      <c r="C2394" s="27" t="s">
        <v>7390</v>
      </c>
      <c r="D2394" s="27">
        <v>-0.25863510301517806</v>
      </c>
      <c r="E2394" s="27">
        <v>-1.133032831026962</v>
      </c>
      <c r="F2394" s="27" t="s">
        <v>7389</v>
      </c>
      <c r="G2394" s="27" t="s">
        <v>7387</v>
      </c>
      <c r="H2394" s="27" t="s">
        <v>1492</v>
      </c>
      <c r="I2394" s="26" t="s">
        <v>7389</v>
      </c>
    </row>
    <row r="2395" spans="2:9">
      <c r="B2395" s="26" t="s">
        <v>7391</v>
      </c>
      <c r="C2395" s="27" t="s">
        <v>7392</v>
      </c>
      <c r="D2395" s="27">
        <v>-0.64991523584036504</v>
      </c>
      <c r="E2395" s="27">
        <v>-1.0337218895011353</v>
      </c>
      <c r="F2395" s="27" t="s">
        <v>7391</v>
      </c>
      <c r="G2395" s="27" t="s">
        <v>7391</v>
      </c>
      <c r="H2395" s="27" t="s">
        <v>1264</v>
      </c>
      <c r="I2395" s="26" t="s">
        <v>7391</v>
      </c>
    </row>
    <row r="2396" spans="2:9">
      <c r="B2396" s="26" t="s">
        <v>7393</v>
      </c>
      <c r="C2396" s="27" t="s">
        <v>7394</v>
      </c>
      <c r="D2396" s="27">
        <v>0.27534139746539155</v>
      </c>
      <c r="E2396" s="27">
        <v>-1.5267407258161563</v>
      </c>
      <c r="F2396" s="27" t="s">
        <v>7393</v>
      </c>
      <c r="G2396" s="27" t="s">
        <v>7393</v>
      </c>
      <c r="H2396" s="27" t="s">
        <v>3409</v>
      </c>
      <c r="I2396" s="26" t="s">
        <v>7393</v>
      </c>
    </row>
    <row r="2397" spans="2:9">
      <c r="B2397" s="26" t="s">
        <v>7395</v>
      </c>
      <c r="C2397" s="27" t="s">
        <v>7396</v>
      </c>
      <c r="D2397" s="27">
        <v>0.7129687704410288</v>
      </c>
      <c r="E2397" s="27">
        <v>-1.2926047830118903</v>
      </c>
      <c r="F2397" s="27" t="s">
        <v>7395</v>
      </c>
      <c r="G2397" s="27" t="s">
        <v>7395</v>
      </c>
      <c r="H2397" s="27" t="s">
        <v>488</v>
      </c>
      <c r="I2397" s="26" t="s">
        <v>7395</v>
      </c>
    </row>
    <row r="2398" spans="2:9">
      <c r="B2398" s="26" t="s">
        <v>7397</v>
      </c>
      <c r="C2398" s="27" t="s">
        <v>7398</v>
      </c>
      <c r="D2398" s="27">
        <v>0.99603849297234981</v>
      </c>
      <c r="E2398" s="27">
        <v>0.15193475499335954</v>
      </c>
      <c r="F2398" s="27" t="s">
        <v>7397</v>
      </c>
      <c r="G2398" s="27" t="s">
        <v>7397</v>
      </c>
      <c r="H2398" s="27" t="s">
        <v>1152</v>
      </c>
      <c r="I2398" s="26" t="s">
        <v>7397</v>
      </c>
    </row>
    <row r="2399" spans="2:9">
      <c r="B2399" s="26" t="s">
        <v>7399</v>
      </c>
      <c r="C2399" s="27" t="s">
        <v>7400</v>
      </c>
      <c r="D2399" s="27">
        <v>0.61839805591984742</v>
      </c>
      <c r="E2399" s="27">
        <v>0.14173330005600732</v>
      </c>
      <c r="F2399" s="27" t="s">
        <v>7399</v>
      </c>
      <c r="G2399" s="27" t="s">
        <v>7401</v>
      </c>
      <c r="H2399" s="27" t="s">
        <v>1145</v>
      </c>
      <c r="I2399" s="26" t="s">
        <v>7399</v>
      </c>
    </row>
    <row r="2400" spans="2:9">
      <c r="B2400" s="26" t="s">
        <v>7402</v>
      </c>
      <c r="C2400" s="27" t="s">
        <v>7403</v>
      </c>
      <c r="D2400" s="27">
        <v>0.67652101407839271</v>
      </c>
      <c r="E2400" s="27">
        <v>-0.47282364533527377</v>
      </c>
      <c r="F2400" s="27" t="s">
        <v>7402</v>
      </c>
      <c r="G2400" s="27" t="s">
        <v>7404</v>
      </c>
      <c r="H2400" s="27" t="s">
        <v>1801</v>
      </c>
      <c r="I2400" s="26" t="s">
        <v>7402</v>
      </c>
    </row>
    <row r="2401" spans="2:9">
      <c r="B2401" s="26" t="s">
        <v>7405</v>
      </c>
      <c r="C2401" s="27" t="s">
        <v>7406</v>
      </c>
      <c r="D2401" s="27">
        <v>-0.28108177264528983</v>
      </c>
      <c r="E2401" s="27">
        <v>0.58713227840673088</v>
      </c>
      <c r="F2401" s="27" t="s">
        <v>7405</v>
      </c>
      <c r="G2401" s="27" t="s">
        <v>7407</v>
      </c>
      <c r="H2401" s="27" t="s">
        <v>1497</v>
      </c>
      <c r="I2401" s="26" t="s">
        <v>7405</v>
      </c>
    </row>
    <row r="2402" spans="2:9">
      <c r="B2402" s="26" t="s">
        <v>7408</v>
      </c>
      <c r="C2402" s="27" t="s">
        <v>7409</v>
      </c>
      <c r="D2402" s="27">
        <v>-0.79470251587693719</v>
      </c>
      <c r="E2402" s="27">
        <v>2.9260443844422359</v>
      </c>
      <c r="F2402" s="27" t="s">
        <v>7408</v>
      </c>
      <c r="G2402" s="27" t="s">
        <v>7408</v>
      </c>
      <c r="H2402" s="27" t="s">
        <v>1372</v>
      </c>
      <c r="I2402" s="26" t="s">
        <v>7408</v>
      </c>
    </row>
    <row r="2403" spans="2:9">
      <c r="B2403" s="26" t="s">
        <v>7410</v>
      </c>
      <c r="C2403" s="27" t="s">
        <v>7411</v>
      </c>
      <c r="D2403" s="27">
        <v>-5.9043442338851455E-2</v>
      </c>
      <c r="E2403" s="27">
        <v>-1.1296486190719481</v>
      </c>
      <c r="F2403" s="27" t="s">
        <v>7410</v>
      </c>
      <c r="G2403" s="27" t="s">
        <v>7410</v>
      </c>
      <c r="H2403" s="27" t="s">
        <v>1281</v>
      </c>
      <c r="I2403" s="26" t="s">
        <v>7410</v>
      </c>
    </row>
    <row r="2404" spans="2:9">
      <c r="B2404" s="26" t="s">
        <v>7412</v>
      </c>
      <c r="C2404" s="27" t="s">
        <v>7413</v>
      </c>
      <c r="D2404" s="27">
        <v>0.49711690092982208</v>
      </c>
      <c r="E2404" s="27">
        <v>-0.28521296799653156</v>
      </c>
      <c r="F2404" s="27" t="s">
        <v>7412</v>
      </c>
      <c r="G2404" s="27" t="s">
        <v>7414</v>
      </c>
      <c r="H2404" s="27" t="s">
        <v>1206</v>
      </c>
      <c r="I2404" s="26" t="s">
        <v>7412</v>
      </c>
    </row>
    <row r="2405" spans="2:9">
      <c r="B2405" s="26" t="s">
        <v>7415</v>
      </c>
      <c r="C2405" s="27" t="s">
        <v>7416</v>
      </c>
      <c r="D2405" s="27">
        <v>0.48946886820168761</v>
      </c>
      <c r="E2405" s="27">
        <v>-0.28924469428183797</v>
      </c>
      <c r="F2405" s="27" t="s">
        <v>7415</v>
      </c>
      <c r="G2405" s="27" t="s">
        <v>7414</v>
      </c>
      <c r="H2405" s="27" t="s">
        <v>1206</v>
      </c>
      <c r="I2405" s="26" t="s">
        <v>7415</v>
      </c>
    </row>
    <row r="2406" spans="2:9">
      <c r="B2406" s="26" t="s">
        <v>7417</v>
      </c>
      <c r="C2406" s="27" t="s">
        <v>7418</v>
      </c>
      <c r="D2406" s="27">
        <v>0.7393110288902115</v>
      </c>
      <c r="E2406" s="27">
        <v>0.33600903736450061</v>
      </c>
      <c r="F2406" s="27" t="s">
        <v>7417</v>
      </c>
      <c r="G2406" s="27" t="s">
        <v>7417</v>
      </c>
      <c r="H2406" s="27" t="s">
        <v>7419</v>
      </c>
      <c r="I2406" s="26" t="s">
        <v>7417</v>
      </c>
    </row>
    <row r="2407" spans="2:9">
      <c r="B2407" s="26" t="s">
        <v>7420</v>
      </c>
      <c r="C2407" s="27" t="s">
        <v>7421</v>
      </c>
      <c r="D2407" s="27">
        <v>9.3944788441530286E-2</v>
      </c>
      <c r="E2407" s="27">
        <v>1.799486763290066</v>
      </c>
      <c r="F2407" s="27" t="s">
        <v>7420</v>
      </c>
      <c r="G2407" s="27" t="s">
        <v>7422</v>
      </c>
      <c r="H2407" s="27" t="s">
        <v>1489</v>
      </c>
      <c r="I2407" s="26" t="s">
        <v>7420</v>
      </c>
    </row>
    <row r="2408" spans="2:9">
      <c r="B2408" s="26" t="s">
        <v>7423</v>
      </c>
      <c r="C2408" s="27" t="s">
        <v>7424</v>
      </c>
      <c r="D2408" s="27">
        <v>-0.15940092710939724</v>
      </c>
      <c r="E2408" s="27">
        <v>-1.3255775136265573</v>
      </c>
      <c r="F2408" s="27" t="s">
        <v>7423</v>
      </c>
      <c r="G2408" s="27" t="s">
        <v>7423</v>
      </c>
      <c r="H2408" s="27" t="s">
        <v>1467</v>
      </c>
      <c r="I2408" s="26" t="s">
        <v>7423</v>
      </c>
    </row>
    <row r="2409" spans="2:9">
      <c r="B2409" s="26" t="s">
        <v>7425</v>
      </c>
      <c r="C2409" s="27" t="s">
        <v>7426</v>
      </c>
      <c r="D2409" s="27">
        <v>0.81101437755367323</v>
      </c>
      <c r="E2409" s="27">
        <v>0.42607851030104604</v>
      </c>
      <c r="F2409" s="27" t="s">
        <v>7425</v>
      </c>
      <c r="G2409" s="27" t="s">
        <v>7427</v>
      </c>
      <c r="H2409" s="27" t="s">
        <v>1533</v>
      </c>
      <c r="I2409" s="26" t="s">
        <v>7425</v>
      </c>
    </row>
    <row r="2410" spans="2:9">
      <c r="B2410" s="26" t="s">
        <v>7428</v>
      </c>
      <c r="C2410" s="27" t="s">
        <v>7429</v>
      </c>
      <c r="D2410" s="27">
        <v>0.5771419622095153</v>
      </c>
      <c r="E2410" s="27">
        <v>0.10626733467386856</v>
      </c>
      <c r="F2410" s="27" t="s">
        <v>7428</v>
      </c>
      <c r="G2410" s="27" t="s">
        <v>7430</v>
      </c>
      <c r="H2410" s="27" t="s">
        <v>1145</v>
      </c>
      <c r="I2410" s="26" t="s">
        <v>7428</v>
      </c>
    </row>
    <row r="2411" spans="2:9">
      <c r="B2411" s="26" t="s">
        <v>7431</v>
      </c>
      <c r="C2411" s="27" t="s">
        <v>7432</v>
      </c>
      <c r="D2411" s="27">
        <v>-8.8878449040411936E-2</v>
      </c>
      <c r="E2411" s="27">
        <v>0.68192110582149001</v>
      </c>
      <c r="F2411" s="27" t="s">
        <v>7431</v>
      </c>
      <c r="G2411" s="27" t="s">
        <v>7431</v>
      </c>
      <c r="H2411" s="27" t="s">
        <v>1522</v>
      </c>
      <c r="I2411" s="26" t="s">
        <v>7431</v>
      </c>
    </row>
    <row r="2412" spans="2:9">
      <c r="B2412" s="26" t="s">
        <v>7433</v>
      </c>
      <c r="C2412" s="27" t="s">
        <v>7434</v>
      </c>
      <c r="D2412" s="27">
        <v>0.24540899615978529</v>
      </c>
      <c r="E2412" s="27">
        <v>-1.5222273258888392</v>
      </c>
      <c r="F2412" s="27" t="s">
        <v>7433</v>
      </c>
      <c r="G2412" s="27" t="s">
        <v>7435</v>
      </c>
      <c r="H2412" s="27" t="s">
        <v>3409</v>
      </c>
      <c r="I2412" s="26" t="s">
        <v>7433</v>
      </c>
    </row>
    <row r="2413" spans="2:9">
      <c r="B2413" s="26" t="s">
        <v>7436</v>
      </c>
      <c r="C2413" s="27" t="s">
        <v>7437</v>
      </c>
      <c r="D2413" s="27">
        <v>0.28908936541162039</v>
      </c>
      <c r="E2413" s="27">
        <v>-1.6235488874580426</v>
      </c>
      <c r="F2413" s="27" t="s">
        <v>7436</v>
      </c>
      <c r="G2413" s="27" t="s">
        <v>7438</v>
      </c>
      <c r="H2413" s="27" t="s">
        <v>1198</v>
      </c>
      <c r="I2413" s="26" t="s">
        <v>7436</v>
      </c>
    </row>
    <row r="2414" spans="2:9">
      <c r="B2414" s="26" t="s">
        <v>7439</v>
      </c>
      <c r="C2414" s="27" t="s">
        <v>7440</v>
      </c>
      <c r="D2414" s="27">
        <v>-8.8312610532596023E-2</v>
      </c>
      <c r="E2414" s="27">
        <v>-0.74741109992447086</v>
      </c>
      <c r="F2414" s="27" t="s">
        <v>7439</v>
      </c>
      <c r="G2414" s="27" t="s">
        <v>7441</v>
      </c>
      <c r="H2414" s="27" t="s">
        <v>1281</v>
      </c>
      <c r="I2414" s="26" t="s">
        <v>7439</v>
      </c>
    </row>
    <row r="2415" spans="2:9">
      <c r="B2415" s="26" t="s">
        <v>7442</v>
      </c>
      <c r="C2415" s="27" t="s">
        <v>7443</v>
      </c>
      <c r="D2415" s="27">
        <v>0.91582661094219364</v>
      </c>
      <c r="E2415" s="27">
        <v>0.23394219016471668</v>
      </c>
      <c r="F2415" s="27" t="s">
        <v>7442</v>
      </c>
      <c r="G2415" s="27" t="s">
        <v>7268</v>
      </c>
      <c r="H2415" s="27" t="s">
        <v>1149</v>
      </c>
      <c r="I2415" s="26" t="s">
        <v>7442</v>
      </c>
    </row>
    <row r="2416" spans="2:9">
      <c r="B2416" s="26" t="s">
        <v>7444</v>
      </c>
      <c r="C2416" s="27" t="s">
        <v>7445</v>
      </c>
      <c r="D2416" s="27">
        <v>0.35750976881963509</v>
      </c>
      <c r="E2416" s="27">
        <v>1.7442018027469592</v>
      </c>
      <c r="F2416" s="27" t="s">
        <v>7444</v>
      </c>
      <c r="G2416" s="27" t="s">
        <v>7444</v>
      </c>
      <c r="H2416" s="27" t="s">
        <v>1386</v>
      </c>
      <c r="I2416" s="26" t="s">
        <v>7444</v>
      </c>
    </row>
    <row r="2417" spans="2:9">
      <c r="B2417" s="26" t="s">
        <v>7446</v>
      </c>
      <c r="C2417" s="27" t="s">
        <v>7447</v>
      </c>
      <c r="D2417" s="27">
        <v>1.0178428580812657</v>
      </c>
      <c r="E2417" s="27">
        <v>0.2154609008192459</v>
      </c>
      <c r="F2417" s="27" t="s">
        <v>7446</v>
      </c>
      <c r="G2417" s="27" t="s">
        <v>7448</v>
      </c>
      <c r="H2417" s="27" t="s">
        <v>1296</v>
      </c>
      <c r="I2417" s="26" t="s">
        <v>7446</v>
      </c>
    </row>
    <row r="2418" spans="2:9">
      <c r="B2418" s="26" t="s">
        <v>7449</v>
      </c>
      <c r="C2418" s="27" t="s">
        <v>7450</v>
      </c>
      <c r="D2418" s="27">
        <v>0.62289407105167049</v>
      </c>
      <c r="E2418" s="27">
        <v>0.8955877850800793</v>
      </c>
      <c r="F2418" s="27" t="s">
        <v>7449</v>
      </c>
      <c r="G2418" s="27" t="s">
        <v>7451</v>
      </c>
      <c r="H2418" s="27" t="s">
        <v>1163</v>
      </c>
      <c r="I2418" s="26" t="s">
        <v>7449</v>
      </c>
    </row>
    <row r="2419" spans="2:9">
      <c r="B2419" s="26" t="s">
        <v>7452</v>
      </c>
      <c r="C2419" s="27" t="s">
        <v>7453</v>
      </c>
      <c r="D2419" s="27">
        <v>1.3357213610599485</v>
      </c>
      <c r="E2419" s="27">
        <v>-1.1990970692390621</v>
      </c>
      <c r="F2419" s="27" t="s">
        <v>7452</v>
      </c>
      <c r="G2419" s="27" t="s">
        <v>7454</v>
      </c>
      <c r="H2419" s="27" t="s">
        <v>3465</v>
      </c>
      <c r="I2419" s="26" t="s">
        <v>7452</v>
      </c>
    </row>
    <row r="2420" spans="2:9">
      <c r="B2420" s="26" t="s">
        <v>7455</v>
      </c>
      <c r="C2420" s="27" t="s">
        <v>7456</v>
      </c>
      <c r="D2420" s="27">
        <v>-0.4027977506762358</v>
      </c>
      <c r="E2420" s="27">
        <v>-0.5302892043976104</v>
      </c>
      <c r="F2420" s="27" t="s">
        <v>7455</v>
      </c>
      <c r="G2420" s="27" t="s">
        <v>7457</v>
      </c>
      <c r="H2420" s="27" t="s">
        <v>1320</v>
      </c>
      <c r="I2420" s="26" t="s">
        <v>7455</v>
      </c>
    </row>
    <row r="2421" spans="2:9">
      <c r="B2421" s="26" t="s">
        <v>7458</v>
      </c>
      <c r="C2421" s="27" t="s">
        <v>7459</v>
      </c>
      <c r="D2421" s="27">
        <v>0.25962994348567359</v>
      </c>
      <c r="E2421" s="27">
        <v>9.1897866182938298E-2</v>
      </c>
      <c r="F2421" s="27" t="s">
        <v>7458</v>
      </c>
      <c r="G2421" s="27" t="s">
        <v>7458</v>
      </c>
      <c r="H2421" s="27" t="s">
        <v>1360</v>
      </c>
      <c r="I2421" s="26" t="s">
        <v>7458</v>
      </c>
    </row>
    <row r="2422" spans="2:9">
      <c r="B2422" s="26" t="s">
        <v>7460</v>
      </c>
      <c r="C2422" s="27" t="s">
        <v>7461</v>
      </c>
      <c r="D2422" s="27">
        <v>0.72282286594855605</v>
      </c>
      <c r="E2422" s="27">
        <v>0.34418940270632853</v>
      </c>
      <c r="F2422" s="27" t="s">
        <v>7460</v>
      </c>
      <c r="G2422" s="27" t="s">
        <v>7462</v>
      </c>
      <c r="H2422" s="27" t="s">
        <v>7463</v>
      </c>
      <c r="I2422" s="26" t="s">
        <v>7460</v>
      </c>
    </row>
    <row r="2423" spans="2:9">
      <c r="B2423" s="26" t="s">
        <v>7464</v>
      </c>
      <c r="C2423" s="27" t="s">
        <v>7465</v>
      </c>
      <c r="D2423" s="27">
        <v>0.61681853507783946</v>
      </c>
      <c r="E2423" s="27">
        <v>2.5536785376591584E-2</v>
      </c>
      <c r="F2423" s="27" t="s">
        <v>7464</v>
      </c>
      <c r="G2423" s="27" t="s">
        <v>7466</v>
      </c>
      <c r="H2423" s="27" t="s">
        <v>1145</v>
      </c>
      <c r="I2423" s="26" t="s">
        <v>7464</v>
      </c>
    </row>
    <row r="2424" spans="2:9">
      <c r="B2424" s="26" t="s">
        <v>7467</v>
      </c>
      <c r="C2424" s="27" t="s">
        <v>7468</v>
      </c>
      <c r="D2424" s="27">
        <v>0.37494910065925902</v>
      </c>
      <c r="E2424" s="27">
        <v>0.70761655299140136</v>
      </c>
      <c r="F2424" s="27" t="s">
        <v>7467</v>
      </c>
      <c r="G2424" s="27" t="s">
        <v>7467</v>
      </c>
      <c r="H2424" s="27" t="s">
        <v>1184</v>
      </c>
      <c r="I2424" s="26" t="s">
        <v>7467</v>
      </c>
    </row>
    <row r="2425" spans="2:9">
      <c r="B2425" s="26" t="s">
        <v>7469</v>
      </c>
      <c r="C2425" s="27" t="s">
        <v>7470</v>
      </c>
      <c r="D2425" s="27">
        <v>-0.26388680675108439</v>
      </c>
      <c r="E2425" s="27">
        <v>-2.5871190525260452</v>
      </c>
      <c r="F2425" s="27" t="s">
        <v>7469</v>
      </c>
      <c r="G2425" s="27" t="s">
        <v>7469</v>
      </c>
      <c r="H2425" s="27" t="s">
        <v>1142</v>
      </c>
      <c r="I2425" s="26" t="s">
        <v>7469</v>
      </c>
    </row>
    <row r="2426" spans="2:9">
      <c r="B2426" s="26" t="s">
        <v>7471</v>
      </c>
      <c r="C2426" s="27" t="s">
        <v>7472</v>
      </c>
      <c r="D2426" s="27">
        <v>0.56794932933780662</v>
      </c>
      <c r="E2426" s="27">
        <v>-2.0415116473631882</v>
      </c>
      <c r="F2426" s="27" t="s">
        <v>7471</v>
      </c>
      <c r="G2426" s="27" t="s">
        <v>7473</v>
      </c>
      <c r="H2426" s="27" t="s">
        <v>1198</v>
      </c>
      <c r="I2426" s="26" t="s">
        <v>7471</v>
      </c>
    </row>
    <row r="2427" spans="2:9">
      <c r="B2427" s="26" t="s">
        <v>7474</v>
      </c>
      <c r="C2427" s="27" t="s">
        <v>7475</v>
      </c>
      <c r="D2427" s="27">
        <v>0.61810311082963976</v>
      </c>
      <c r="E2427" s="27">
        <v>-1.6997167593724449</v>
      </c>
      <c r="F2427" s="27" t="s">
        <v>7474</v>
      </c>
      <c r="G2427" s="27" t="s">
        <v>5839</v>
      </c>
      <c r="H2427" s="27" t="s">
        <v>488</v>
      </c>
      <c r="I2427" s="26" t="s">
        <v>7474</v>
      </c>
    </row>
    <row r="2428" spans="2:9">
      <c r="B2428" s="26" t="s">
        <v>7476</v>
      </c>
      <c r="C2428" s="27" t="s">
        <v>7477</v>
      </c>
      <c r="D2428" s="27">
        <v>-7.9033391635904143E-2</v>
      </c>
      <c r="E2428" s="27">
        <v>2.3891287381290742</v>
      </c>
      <c r="F2428" s="27" t="s">
        <v>7476</v>
      </c>
      <c r="G2428" s="27" t="s">
        <v>7478</v>
      </c>
      <c r="H2428" s="27" t="s">
        <v>1427</v>
      </c>
      <c r="I2428" s="26" t="s">
        <v>7476</v>
      </c>
    </row>
    <row r="2429" spans="2:9">
      <c r="B2429" s="26" t="s">
        <v>7479</v>
      </c>
      <c r="C2429" s="27" t="s">
        <v>7480</v>
      </c>
      <c r="D2429" s="27">
        <v>0.48346317362654956</v>
      </c>
      <c r="E2429" s="27">
        <v>-0.14254278451409752</v>
      </c>
      <c r="F2429" s="27" t="s">
        <v>7479</v>
      </c>
      <c r="G2429" s="27" t="s">
        <v>7479</v>
      </c>
      <c r="H2429" s="27" t="s">
        <v>1145</v>
      </c>
      <c r="I2429" s="26" t="s">
        <v>7479</v>
      </c>
    </row>
    <row r="2430" spans="2:9">
      <c r="B2430" s="26" t="s">
        <v>7481</v>
      </c>
      <c r="C2430" s="27" t="s">
        <v>7482</v>
      </c>
      <c r="D2430" s="27">
        <v>0.57008565058520766</v>
      </c>
      <c r="E2430" s="27">
        <v>0.22966788319367007</v>
      </c>
      <c r="F2430" s="27" t="s">
        <v>7481</v>
      </c>
      <c r="G2430" s="27" t="s">
        <v>7483</v>
      </c>
      <c r="H2430" s="27" t="s">
        <v>1365</v>
      </c>
      <c r="I2430" s="26" t="s">
        <v>7481</v>
      </c>
    </row>
    <row r="2431" spans="2:9">
      <c r="B2431" s="26" t="s">
        <v>7484</v>
      </c>
      <c r="C2431" s="27" t="s">
        <v>7485</v>
      </c>
      <c r="D2431" s="27">
        <v>0.23793200495139774</v>
      </c>
      <c r="E2431" s="27">
        <v>1.3882924272955068</v>
      </c>
      <c r="F2431" s="27" t="s">
        <v>7484</v>
      </c>
      <c r="G2431" s="27" t="s">
        <v>7486</v>
      </c>
      <c r="H2431" s="27" t="s">
        <v>1305</v>
      </c>
      <c r="I2431" s="26" t="s">
        <v>7484</v>
      </c>
    </row>
    <row r="2432" spans="2:9">
      <c r="B2432" s="26" t="s">
        <v>7487</v>
      </c>
      <c r="C2432" s="27" t="s">
        <v>7488</v>
      </c>
      <c r="D2432" s="27">
        <v>-0.77322971432373611</v>
      </c>
      <c r="E2432" s="27">
        <v>2.9884401182539202</v>
      </c>
      <c r="F2432" s="27" t="s">
        <v>7487</v>
      </c>
      <c r="G2432" s="27" t="s">
        <v>7487</v>
      </c>
      <c r="H2432" s="27" t="s">
        <v>1372</v>
      </c>
      <c r="I2432" s="26" t="s">
        <v>7487</v>
      </c>
    </row>
    <row r="2433" spans="2:9">
      <c r="B2433" s="26" t="s">
        <v>7489</v>
      </c>
      <c r="C2433" s="27" t="s">
        <v>7490</v>
      </c>
      <c r="D2433" s="27">
        <v>0.74010165483882873</v>
      </c>
      <c r="E2433" s="27">
        <v>0.32678324813722004</v>
      </c>
      <c r="F2433" s="27" t="s">
        <v>7489</v>
      </c>
      <c r="G2433" s="27" t="s">
        <v>7489</v>
      </c>
      <c r="H2433" s="27" t="s">
        <v>7419</v>
      </c>
      <c r="I2433" s="26" t="s">
        <v>7489</v>
      </c>
    </row>
    <row r="2434" spans="2:9">
      <c r="B2434" s="26" t="s">
        <v>7491</v>
      </c>
      <c r="C2434" s="27" t="s">
        <v>7492</v>
      </c>
      <c r="D2434" s="27">
        <v>0.3241094011132673</v>
      </c>
      <c r="E2434" s="27">
        <v>-0.19937768816684881</v>
      </c>
      <c r="F2434" s="27" t="s">
        <v>7491</v>
      </c>
      <c r="G2434" s="27" t="s">
        <v>7491</v>
      </c>
      <c r="H2434" s="27" t="s">
        <v>1578</v>
      </c>
      <c r="I2434" s="26" t="s">
        <v>7491</v>
      </c>
    </row>
    <row r="2435" spans="2:9">
      <c r="B2435" s="26" t="s">
        <v>7493</v>
      </c>
      <c r="C2435" s="27" t="s">
        <v>7494</v>
      </c>
      <c r="D2435" s="27">
        <v>-0.37621794284480614</v>
      </c>
      <c r="E2435" s="27">
        <v>-1.1292507428043812</v>
      </c>
      <c r="F2435" s="27" t="s">
        <v>7493</v>
      </c>
      <c r="G2435" s="27" t="s">
        <v>7495</v>
      </c>
      <c r="H2435" s="27" t="s">
        <v>1492</v>
      </c>
      <c r="I2435" s="26" t="s">
        <v>7493</v>
      </c>
    </row>
    <row r="2436" spans="2:9">
      <c r="B2436" s="26" t="s">
        <v>7496</v>
      </c>
      <c r="C2436" s="27" t="s">
        <v>7497</v>
      </c>
      <c r="D2436" s="27">
        <v>-4.7921852761305943E-2</v>
      </c>
      <c r="E2436" s="27">
        <v>1.8806794875424189</v>
      </c>
      <c r="F2436" s="27" t="s">
        <v>7496</v>
      </c>
      <c r="G2436" s="27" t="s">
        <v>7498</v>
      </c>
      <c r="H2436" s="27" t="s">
        <v>1427</v>
      </c>
      <c r="I2436" s="26" t="s">
        <v>7496</v>
      </c>
    </row>
    <row r="2437" spans="2:9">
      <c r="B2437" s="26" t="s">
        <v>7499</v>
      </c>
      <c r="C2437" s="27" t="s">
        <v>7500</v>
      </c>
      <c r="D2437" s="27">
        <v>1.0876979063691854</v>
      </c>
      <c r="E2437" s="27">
        <v>-2.6196343852230681</v>
      </c>
      <c r="F2437" s="27" t="s">
        <v>7499</v>
      </c>
      <c r="G2437" s="27" t="s">
        <v>7499</v>
      </c>
      <c r="H2437" s="27" t="s">
        <v>488</v>
      </c>
      <c r="I2437" s="26" t="s">
        <v>7499</v>
      </c>
    </row>
    <row r="2438" spans="2:9">
      <c r="B2438" s="26" t="s">
        <v>7501</v>
      </c>
      <c r="C2438" s="27" t="s">
        <v>7502</v>
      </c>
      <c r="D2438" s="27">
        <v>7.1369829348889233E-2</v>
      </c>
      <c r="E2438" s="27">
        <v>0.163372066479405</v>
      </c>
      <c r="F2438" s="27" t="s">
        <v>7501</v>
      </c>
      <c r="G2438" s="27" t="s">
        <v>7501</v>
      </c>
      <c r="H2438" s="27" t="s">
        <v>1795</v>
      </c>
      <c r="I2438" s="26" t="s">
        <v>7501</v>
      </c>
    </row>
    <row r="2439" spans="2:9">
      <c r="B2439" s="26" t="s">
        <v>7503</v>
      </c>
      <c r="C2439" s="27" t="s">
        <v>7504</v>
      </c>
      <c r="D2439" s="27">
        <v>8.5452367199430404E-2</v>
      </c>
      <c r="E2439" s="27">
        <v>-3.0975405569849283E-2</v>
      </c>
      <c r="F2439" s="27" t="s">
        <v>7503</v>
      </c>
      <c r="G2439" s="27" t="s">
        <v>7503</v>
      </c>
      <c r="H2439" s="27" t="s">
        <v>1202</v>
      </c>
      <c r="I2439" s="26" t="s">
        <v>7503</v>
      </c>
    </row>
    <row r="2440" spans="2:9">
      <c r="B2440" s="26" t="s">
        <v>7505</v>
      </c>
      <c r="C2440" s="27" t="s">
        <v>7506</v>
      </c>
      <c r="D2440" s="27">
        <v>0.13023420323268603</v>
      </c>
      <c r="E2440" s="27">
        <v>2.6501603365859565</v>
      </c>
      <c r="F2440" s="27" t="s">
        <v>7505</v>
      </c>
      <c r="G2440" s="27" t="s">
        <v>7507</v>
      </c>
      <c r="H2440" s="27" t="s">
        <v>4427</v>
      </c>
      <c r="I2440" s="26" t="s">
        <v>7505</v>
      </c>
    </row>
    <row r="2441" spans="2:9">
      <c r="B2441" s="26" t="s">
        <v>7508</v>
      </c>
      <c r="C2441" s="27" t="s">
        <v>7509</v>
      </c>
      <c r="D2441" s="27">
        <v>0.48583681581668786</v>
      </c>
      <c r="E2441" s="27">
        <v>2.2493977357386705</v>
      </c>
      <c r="F2441" s="27" t="s">
        <v>7508</v>
      </c>
      <c r="G2441" s="27" t="s">
        <v>7508</v>
      </c>
      <c r="H2441" s="27" t="s">
        <v>1368</v>
      </c>
      <c r="I2441" s="26" t="s">
        <v>7508</v>
      </c>
    </row>
    <row r="2442" spans="2:9">
      <c r="B2442" s="26" t="s">
        <v>7510</v>
      </c>
      <c r="C2442" s="27" t="s">
        <v>7511</v>
      </c>
      <c r="D2442" s="27">
        <v>-0.25672921178160168</v>
      </c>
      <c r="E2442" s="27">
        <v>-2.5350209637013594</v>
      </c>
      <c r="F2442" s="27" t="s">
        <v>7510</v>
      </c>
      <c r="G2442" s="27" t="s">
        <v>7510</v>
      </c>
      <c r="H2442" s="27" t="s">
        <v>1142</v>
      </c>
      <c r="I2442" s="26" t="s">
        <v>7510</v>
      </c>
    </row>
    <row r="2443" spans="2:9">
      <c r="B2443" s="26" t="s">
        <v>7512</v>
      </c>
      <c r="C2443" s="27" t="s">
        <v>7513</v>
      </c>
      <c r="D2443" s="27">
        <v>0.59572976135369138</v>
      </c>
      <c r="E2443" s="27">
        <v>2.349335252490528</v>
      </c>
      <c r="F2443" s="27" t="s">
        <v>7512</v>
      </c>
      <c r="G2443" s="27" t="s">
        <v>7512</v>
      </c>
      <c r="H2443" s="27" t="s">
        <v>1368</v>
      </c>
      <c r="I2443" s="26" t="s">
        <v>7512</v>
      </c>
    </row>
    <row r="2444" spans="2:9">
      <c r="B2444" s="26" t="s">
        <v>7514</v>
      </c>
      <c r="C2444" s="27" t="s">
        <v>7515</v>
      </c>
      <c r="D2444" s="27">
        <v>1.0561702735413665</v>
      </c>
      <c r="E2444" s="27">
        <v>0.38855916449471134</v>
      </c>
      <c r="F2444" s="27" t="s">
        <v>7514</v>
      </c>
      <c r="G2444" s="27" t="s">
        <v>7514</v>
      </c>
      <c r="H2444" s="27" t="s">
        <v>3031</v>
      </c>
      <c r="I2444" s="26" t="s">
        <v>7514</v>
      </c>
    </row>
    <row r="2445" spans="2:9">
      <c r="B2445" s="26" t="s">
        <v>7516</v>
      </c>
      <c r="C2445" s="27" t="s">
        <v>7517</v>
      </c>
      <c r="D2445" s="27">
        <v>-0.25230130699518216</v>
      </c>
      <c r="E2445" s="27">
        <v>-2.5311636411784928</v>
      </c>
      <c r="F2445" s="27" t="s">
        <v>7516</v>
      </c>
      <c r="G2445" s="27" t="s">
        <v>7516</v>
      </c>
      <c r="H2445" s="27" t="s">
        <v>1142</v>
      </c>
      <c r="I2445" s="26" t="s">
        <v>7516</v>
      </c>
    </row>
    <row r="2446" spans="2:9">
      <c r="B2446" s="26" t="s">
        <v>7518</v>
      </c>
      <c r="C2446" s="27" t="s">
        <v>7519</v>
      </c>
      <c r="D2446" s="27">
        <v>0.33749604664835808</v>
      </c>
      <c r="E2446" s="27">
        <v>-1.7377545560641634</v>
      </c>
      <c r="F2446" s="27" t="s">
        <v>7518</v>
      </c>
      <c r="G2446" s="27" t="s">
        <v>7520</v>
      </c>
      <c r="H2446" s="27" t="s">
        <v>1198</v>
      </c>
      <c r="I2446" s="26" t="s">
        <v>7518</v>
      </c>
    </row>
    <row r="2447" spans="2:9">
      <c r="B2447" s="26" t="s">
        <v>7521</v>
      </c>
      <c r="C2447" s="27" t="s">
        <v>7522</v>
      </c>
      <c r="D2447" s="27">
        <v>-0.40811731967171011</v>
      </c>
      <c r="E2447" s="27">
        <v>0.7632063083499766</v>
      </c>
      <c r="F2447" s="27" t="s">
        <v>7521</v>
      </c>
      <c r="G2447" s="27" t="s">
        <v>7521</v>
      </c>
      <c r="H2447" s="27" t="s">
        <v>1421</v>
      </c>
      <c r="I2447" s="26" t="s">
        <v>7521</v>
      </c>
    </row>
    <row r="2448" spans="2:9">
      <c r="B2448" s="26" t="s">
        <v>7523</v>
      </c>
      <c r="C2448" s="27" t="s">
        <v>7524</v>
      </c>
      <c r="D2448" s="27">
        <v>0.53051899969090355</v>
      </c>
      <c r="E2448" s="27">
        <v>-1.4721905237478823</v>
      </c>
      <c r="F2448" s="27" t="s">
        <v>7523</v>
      </c>
      <c r="G2448" s="27" t="s">
        <v>7525</v>
      </c>
      <c r="H2448" s="27" t="s">
        <v>488</v>
      </c>
      <c r="I2448" s="26" t="s">
        <v>7523</v>
      </c>
    </row>
    <row r="2449" spans="2:9">
      <c r="B2449" s="26" t="s">
        <v>7526</v>
      </c>
      <c r="C2449" s="27" t="s">
        <v>7527</v>
      </c>
      <c r="D2449" s="27">
        <v>1.0977143881242315</v>
      </c>
      <c r="E2449" s="27">
        <v>-2.7223122947371037</v>
      </c>
      <c r="F2449" s="27" t="s">
        <v>7526</v>
      </c>
      <c r="G2449" s="27" t="s">
        <v>7528</v>
      </c>
      <c r="H2449" s="27" t="s">
        <v>488</v>
      </c>
      <c r="I2449" s="26" t="s">
        <v>7526</v>
      </c>
    </row>
    <row r="2450" spans="2:9">
      <c r="B2450" s="26" t="s">
        <v>7529</v>
      </c>
      <c r="C2450" s="27" t="s">
        <v>7530</v>
      </c>
      <c r="D2450" s="27">
        <v>1.0369576968044913</v>
      </c>
      <c r="E2450" s="27">
        <v>0.43341412094465825</v>
      </c>
      <c r="F2450" s="27" t="s">
        <v>7529</v>
      </c>
      <c r="G2450" s="27" t="s">
        <v>7531</v>
      </c>
      <c r="H2450" s="27" t="s">
        <v>7532</v>
      </c>
      <c r="I2450" s="26" t="s">
        <v>7529</v>
      </c>
    </row>
    <row r="2451" spans="2:9">
      <c r="B2451" s="26" t="s">
        <v>7533</v>
      </c>
      <c r="C2451" s="27" t="s">
        <v>7534</v>
      </c>
      <c r="D2451" s="27">
        <v>0.61115672117886022</v>
      </c>
      <c r="E2451" s="27">
        <v>-2.5307274986092428E-2</v>
      </c>
      <c r="F2451" s="27" t="s">
        <v>7533</v>
      </c>
      <c r="G2451" s="27" t="s">
        <v>7535</v>
      </c>
      <c r="H2451" s="27" t="s">
        <v>1145</v>
      </c>
      <c r="I2451" s="26" t="s">
        <v>7533</v>
      </c>
    </row>
    <row r="2452" spans="2:9">
      <c r="B2452" s="26" t="s">
        <v>7536</v>
      </c>
      <c r="C2452" s="27" t="s">
        <v>7537</v>
      </c>
      <c r="D2452" s="27">
        <v>0.75218980960652515</v>
      </c>
      <c r="E2452" s="27">
        <v>0.10726845853955236</v>
      </c>
      <c r="F2452" s="27" t="s">
        <v>7536</v>
      </c>
      <c r="G2452" s="27" t="s">
        <v>7536</v>
      </c>
      <c r="H2452" s="27" t="s">
        <v>1293</v>
      </c>
      <c r="I2452" s="26" t="s">
        <v>7536</v>
      </c>
    </row>
    <row r="2453" spans="2:9">
      <c r="B2453" s="26" t="s">
        <v>7538</v>
      </c>
      <c r="C2453" s="27" t="s">
        <v>7539</v>
      </c>
      <c r="D2453" s="27">
        <v>0.76147146213520067</v>
      </c>
      <c r="E2453" s="27">
        <v>2.3803149404550632E-2</v>
      </c>
      <c r="F2453" s="27" t="s">
        <v>7538</v>
      </c>
      <c r="G2453" s="27" t="s">
        <v>7540</v>
      </c>
      <c r="H2453" s="27" t="s">
        <v>1293</v>
      </c>
      <c r="I2453" s="26" t="s">
        <v>7538</v>
      </c>
    </row>
    <row r="2454" spans="2:9">
      <c r="B2454" s="26" t="s">
        <v>7541</v>
      </c>
      <c r="C2454" s="27" t="s">
        <v>7542</v>
      </c>
      <c r="D2454" s="27">
        <v>0.55870429877164962</v>
      </c>
      <c r="E2454" s="27">
        <v>0.60888777450964304</v>
      </c>
      <c r="F2454" s="27" t="s">
        <v>7541</v>
      </c>
      <c r="G2454" s="27" t="s">
        <v>6841</v>
      </c>
      <c r="H2454" s="27" t="s">
        <v>1765</v>
      </c>
      <c r="I2454" s="26" t="s">
        <v>7541</v>
      </c>
    </row>
    <row r="2455" spans="2:9">
      <c r="B2455" s="26" t="s">
        <v>7543</v>
      </c>
      <c r="C2455" s="27" t="s">
        <v>7544</v>
      </c>
      <c r="D2455" s="27">
        <v>0.44764029472442229</v>
      </c>
      <c r="E2455" s="27">
        <v>-1.4038171917120021</v>
      </c>
      <c r="F2455" s="27" t="s">
        <v>7543</v>
      </c>
      <c r="G2455" s="27" t="s">
        <v>7545</v>
      </c>
      <c r="H2455" s="27" t="s">
        <v>488</v>
      </c>
      <c r="I2455" s="26" t="s">
        <v>7543</v>
      </c>
    </row>
    <row r="2456" spans="2:9">
      <c r="B2456" s="26" t="s">
        <v>7546</v>
      </c>
      <c r="C2456" s="27" t="s">
        <v>7547</v>
      </c>
      <c r="D2456" s="27">
        <v>0.1125925863095632</v>
      </c>
      <c r="E2456" s="27">
        <v>-1.2524535072189693</v>
      </c>
      <c r="F2456" s="27" t="s">
        <v>7546</v>
      </c>
      <c r="G2456" s="27" t="s">
        <v>7546</v>
      </c>
      <c r="H2456" s="27" t="s">
        <v>1257</v>
      </c>
      <c r="I2456" s="26" t="s">
        <v>7546</v>
      </c>
    </row>
    <row r="2457" spans="2:9">
      <c r="B2457" s="26" t="s">
        <v>7548</v>
      </c>
      <c r="C2457" s="27" t="s">
        <v>7549</v>
      </c>
      <c r="D2457" s="27">
        <v>0.16680443171603399</v>
      </c>
      <c r="E2457" s="27">
        <v>-1.5065926727877967E-2</v>
      </c>
      <c r="F2457" s="27" t="s">
        <v>7548</v>
      </c>
      <c r="G2457" s="27" t="s">
        <v>7548</v>
      </c>
      <c r="H2457" s="27" t="s">
        <v>1202</v>
      </c>
      <c r="I2457" s="26" t="s">
        <v>7548</v>
      </c>
    </row>
    <row r="2458" spans="2:9">
      <c r="B2458" s="26" t="s">
        <v>7550</v>
      </c>
      <c r="C2458" s="27" t="s">
        <v>7551</v>
      </c>
      <c r="D2458" s="27">
        <v>-0.31607041633626709</v>
      </c>
      <c r="E2458" s="27">
        <v>0.86206178274928758</v>
      </c>
      <c r="F2458" s="27" t="s">
        <v>7550</v>
      </c>
      <c r="G2458" s="27" t="s">
        <v>7550</v>
      </c>
      <c r="H2458" s="27" t="s">
        <v>1421</v>
      </c>
      <c r="I2458" s="26" t="s">
        <v>7550</v>
      </c>
    </row>
    <row r="2459" spans="2:9">
      <c r="B2459" s="26" t="s">
        <v>7552</v>
      </c>
      <c r="C2459" s="27" t="s">
        <v>7553</v>
      </c>
      <c r="D2459" s="27">
        <v>1.071878263440929</v>
      </c>
      <c r="E2459" s="27">
        <v>0.41197450903653332</v>
      </c>
      <c r="F2459" s="27" t="s">
        <v>7552</v>
      </c>
      <c r="G2459" s="27" t="s">
        <v>7554</v>
      </c>
      <c r="H2459" s="27" t="s">
        <v>3031</v>
      </c>
      <c r="I2459" s="26" t="s">
        <v>7552</v>
      </c>
    </row>
    <row r="2460" spans="2:9">
      <c r="B2460" s="26" t="s">
        <v>7555</v>
      </c>
      <c r="C2460" s="27" t="s">
        <v>7556</v>
      </c>
      <c r="D2460" s="27">
        <v>0.39813579190580628</v>
      </c>
      <c r="E2460" s="27">
        <v>9.5139291091863337E-2</v>
      </c>
      <c r="F2460" s="27" t="s">
        <v>7555</v>
      </c>
      <c r="G2460" s="27" t="s">
        <v>7555</v>
      </c>
      <c r="H2460" s="27" t="s">
        <v>1145</v>
      </c>
      <c r="I2460" s="26" t="s">
        <v>7555</v>
      </c>
    </row>
    <row r="2461" spans="2:9">
      <c r="B2461" s="26" t="s">
        <v>7557</v>
      </c>
      <c r="C2461" s="27" t="s">
        <v>7558</v>
      </c>
      <c r="D2461" s="27">
        <v>6.600398731450182E-3</v>
      </c>
      <c r="E2461" s="27">
        <v>0.11714911907885238</v>
      </c>
      <c r="F2461" s="27" t="s">
        <v>7557</v>
      </c>
      <c r="G2461" s="27" t="s">
        <v>7559</v>
      </c>
      <c r="H2461" s="27" t="s">
        <v>6040</v>
      </c>
      <c r="I2461" s="26" t="s">
        <v>7557</v>
      </c>
    </row>
    <row r="2462" spans="2:9">
      <c r="B2462" s="26" t="s">
        <v>7560</v>
      </c>
      <c r="C2462" s="27" t="s">
        <v>7561</v>
      </c>
      <c r="D2462" s="27">
        <v>-0.54251640724435335</v>
      </c>
      <c r="E2462" s="27">
        <v>2.6327768188853611</v>
      </c>
      <c r="F2462" s="27" t="s">
        <v>7560</v>
      </c>
      <c r="G2462" s="27" t="s">
        <v>7560</v>
      </c>
      <c r="H2462" s="27" t="s">
        <v>1174</v>
      </c>
      <c r="I2462" s="26" t="s">
        <v>7560</v>
      </c>
    </row>
    <row r="2463" spans="2:9">
      <c r="B2463" s="26" t="s">
        <v>7562</v>
      </c>
      <c r="C2463" s="27" t="s">
        <v>7563</v>
      </c>
      <c r="D2463" s="27">
        <v>0.51028366922778723</v>
      </c>
      <c r="E2463" s="27">
        <v>4.8176849395336644E-3</v>
      </c>
      <c r="F2463" s="27" t="s">
        <v>7562</v>
      </c>
      <c r="G2463" s="27" t="s">
        <v>7562</v>
      </c>
      <c r="H2463" s="27" t="s">
        <v>1145</v>
      </c>
      <c r="I2463" s="26" t="s">
        <v>7562</v>
      </c>
    </row>
    <row r="2464" spans="2:9">
      <c r="B2464" s="26" t="s">
        <v>7564</v>
      </c>
      <c r="C2464" s="27" t="s">
        <v>7565</v>
      </c>
      <c r="D2464" s="27">
        <v>1.1442920102873253</v>
      </c>
      <c r="E2464" s="27">
        <v>-2.9307917359195628</v>
      </c>
      <c r="F2464" s="27" t="s">
        <v>7564</v>
      </c>
      <c r="G2464" s="27" t="s">
        <v>7566</v>
      </c>
      <c r="H2464" s="27" t="s">
        <v>488</v>
      </c>
      <c r="I2464" s="26" t="s">
        <v>7564</v>
      </c>
    </row>
    <row r="2465" spans="2:9">
      <c r="B2465" s="26" t="s">
        <v>7567</v>
      </c>
      <c r="C2465" s="27" t="s">
        <v>7568</v>
      </c>
      <c r="D2465" s="27">
        <v>0.53415977392739489</v>
      </c>
      <c r="E2465" s="27">
        <v>2.286224193600499</v>
      </c>
      <c r="F2465" s="27" t="s">
        <v>7567</v>
      </c>
      <c r="G2465" s="27" t="s">
        <v>7567</v>
      </c>
      <c r="H2465" s="27" t="s">
        <v>1368</v>
      </c>
      <c r="I2465" s="26" t="s">
        <v>7567</v>
      </c>
    </row>
    <row r="2466" spans="2:9">
      <c r="B2466" s="26" t="s">
        <v>7569</v>
      </c>
      <c r="C2466" s="27" t="s">
        <v>7570</v>
      </c>
      <c r="D2466" s="27">
        <v>0.85088116670286174</v>
      </c>
      <c r="E2466" s="27">
        <v>3.6759949582691569E-2</v>
      </c>
      <c r="F2466" s="27" t="s">
        <v>7569</v>
      </c>
      <c r="G2466" s="27" t="s">
        <v>7571</v>
      </c>
      <c r="H2466" s="27" t="s">
        <v>1293</v>
      </c>
      <c r="I2466" s="26" t="s">
        <v>7569</v>
      </c>
    </row>
    <row r="2467" spans="2:9">
      <c r="B2467" s="26" t="s">
        <v>7572</v>
      </c>
      <c r="C2467" s="27" t="s">
        <v>7573</v>
      </c>
      <c r="D2467" s="27">
        <v>0.62355200499968477</v>
      </c>
      <c r="E2467" s="27">
        <v>-0.10326921449771685</v>
      </c>
      <c r="F2467" s="27" t="s">
        <v>7572</v>
      </c>
      <c r="G2467" s="27" t="s">
        <v>7574</v>
      </c>
      <c r="H2467" s="27" t="s">
        <v>1287</v>
      </c>
      <c r="I2467" s="26" t="s">
        <v>7572</v>
      </c>
    </row>
    <row r="2468" spans="2:9">
      <c r="B2468" s="26" t="s">
        <v>7575</v>
      </c>
      <c r="C2468" s="27" t="s">
        <v>7576</v>
      </c>
      <c r="D2468" s="27">
        <v>0.42869300212220374</v>
      </c>
      <c r="E2468" s="27">
        <v>1.411184161076888</v>
      </c>
      <c r="F2468" s="27" t="s">
        <v>7575</v>
      </c>
      <c r="G2468" s="27" t="s">
        <v>7575</v>
      </c>
      <c r="H2468" s="27" t="s">
        <v>3550</v>
      </c>
      <c r="I2468" s="26" t="s">
        <v>7575</v>
      </c>
    </row>
    <row r="2469" spans="2:9">
      <c r="B2469" s="26" t="s">
        <v>7577</v>
      </c>
      <c r="C2469" s="27" t="s">
        <v>7578</v>
      </c>
      <c r="D2469" s="27">
        <v>1.6103856312041007E-2</v>
      </c>
      <c r="E2469" s="27">
        <v>1.8244275332206474</v>
      </c>
      <c r="F2469" s="27" t="s">
        <v>7577</v>
      </c>
      <c r="G2469" s="27" t="s">
        <v>7579</v>
      </c>
      <c r="H2469" s="27" t="s">
        <v>1427</v>
      </c>
      <c r="I2469" s="26" t="s">
        <v>7577</v>
      </c>
    </row>
    <row r="2470" spans="2:9">
      <c r="B2470" s="26" t="s">
        <v>7580</v>
      </c>
      <c r="C2470" s="27" t="s">
        <v>7581</v>
      </c>
      <c r="D2470" s="27">
        <v>0.40056003415687808</v>
      </c>
      <c r="E2470" s="27">
        <v>2.0979905030229902</v>
      </c>
      <c r="F2470" s="27" t="s">
        <v>7580</v>
      </c>
      <c r="G2470" s="27" t="s">
        <v>7580</v>
      </c>
      <c r="H2470" s="27" t="s">
        <v>2666</v>
      </c>
      <c r="I2470" s="26" t="s">
        <v>7580</v>
      </c>
    </row>
    <row r="2471" spans="2:9">
      <c r="B2471" s="26" t="s">
        <v>7582</v>
      </c>
      <c r="C2471" s="27" t="s">
        <v>7583</v>
      </c>
      <c r="D2471" s="27">
        <v>-0.32806779059894542</v>
      </c>
      <c r="E2471" s="27">
        <v>0.8286614150430105</v>
      </c>
      <c r="F2471" s="27" t="s">
        <v>7582</v>
      </c>
      <c r="G2471" s="27" t="s">
        <v>7584</v>
      </c>
      <c r="H2471" s="27" t="s">
        <v>1421</v>
      </c>
      <c r="I2471" s="26" t="s">
        <v>7582</v>
      </c>
    </row>
    <row r="2472" spans="2:9">
      <c r="B2472" s="26" t="s">
        <v>7585</v>
      </c>
      <c r="C2472" s="27" t="s">
        <v>7586</v>
      </c>
      <c r="D2472" s="27">
        <v>0.45137354722975165</v>
      </c>
      <c r="E2472" s="27">
        <v>-1.4119190603796941</v>
      </c>
      <c r="F2472" s="27" t="s">
        <v>7585</v>
      </c>
      <c r="G2472" s="27" t="s">
        <v>5141</v>
      </c>
      <c r="H2472" s="27" t="s">
        <v>488</v>
      </c>
      <c r="I2472" s="26" t="s">
        <v>7585</v>
      </c>
    </row>
    <row r="2473" spans="2:9">
      <c r="B2473" s="26" t="s">
        <v>7587</v>
      </c>
      <c r="C2473" s="27" t="s">
        <v>7588</v>
      </c>
      <c r="D2473" s="27">
        <v>0.5923595309943378</v>
      </c>
      <c r="E2473" s="27">
        <v>0.14155598346164297</v>
      </c>
      <c r="F2473" s="27" t="s">
        <v>7587</v>
      </c>
      <c r="G2473" s="27" t="s">
        <v>7589</v>
      </c>
      <c r="H2473" s="27" t="s">
        <v>2792</v>
      </c>
      <c r="I2473" s="26" t="s">
        <v>7587</v>
      </c>
    </row>
    <row r="2474" spans="2:9">
      <c r="B2474" s="26" t="s">
        <v>7590</v>
      </c>
      <c r="C2474" s="27" t="s">
        <v>7591</v>
      </c>
      <c r="D2474" s="27">
        <v>0.70680075619917637</v>
      </c>
      <c r="E2474" s="27">
        <v>-6.0141775745478125E-2</v>
      </c>
      <c r="F2474" s="27" t="s">
        <v>7590</v>
      </c>
      <c r="G2474" s="27" t="s">
        <v>4934</v>
      </c>
      <c r="H2474" s="27" t="s">
        <v>1299</v>
      </c>
      <c r="I2474" s="26" t="s">
        <v>7590</v>
      </c>
    </row>
    <row r="2475" spans="2:9">
      <c r="B2475" s="26" t="s">
        <v>7592</v>
      </c>
      <c r="C2475" s="27" t="s">
        <v>7593</v>
      </c>
      <c r="D2475" s="27">
        <v>0.29200229772175684</v>
      </c>
      <c r="E2475" s="27">
        <v>-5.2492174248172131E-2</v>
      </c>
      <c r="F2475" s="27" t="s">
        <v>7592</v>
      </c>
      <c r="G2475" s="27" t="s">
        <v>7592</v>
      </c>
      <c r="H2475" s="27" t="s">
        <v>1917</v>
      </c>
      <c r="I2475" s="26" t="s">
        <v>7592</v>
      </c>
    </row>
    <row r="2476" spans="2:9">
      <c r="B2476" s="26" t="s">
        <v>7594</v>
      </c>
      <c r="C2476" s="27" t="s">
        <v>7595</v>
      </c>
      <c r="D2476" s="27">
        <v>1.2162029523955953</v>
      </c>
      <c r="E2476" s="27">
        <v>0.33019708775956697</v>
      </c>
      <c r="F2476" s="27" t="s">
        <v>7594</v>
      </c>
      <c r="G2476" s="27" t="s">
        <v>7594</v>
      </c>
      <c r="H2476" s="27" t="s">
        <v>1270</v>
      </c>
      <c r="I2476" s="26" t="s">
        <v>7594</v>
      </c>
    </row>
    <row r="2477" spans="2:9">
      <c r="B2477" s="26" t="s">
        <v>7596</v>
      </c>
      <c r="C2477" s="27" t="s">
        <v>7597</v>
      </c>
      <c r="D2477" s="27">
        <v>-0.36285396746861076</v>
      </c>
      <c r="E2477" s="27">
        <v>2.8843137154251188</v>
      </c>
      <c r="F2477" s="27" t="s">
        <v>7596</v>
      </c>
      <c r="G2477" s="27" t="s">
        <v>7596</v>
      </c>
      <c r="H2477" s="27" t="s">
        <v>3360</v>
      </c>
      <c r="I2477" s="26" t="s">
        <v>7596</v>
      </c>
    </row>
    <row r="2478" spans="2:9">
      <c r="B2478" s="26" t="s">
        <v>7598</v>
      </c>
      <c r="C2478" s="27" t="s">
        <v>7599</v>
      </c>
      <c r="D2478" s="27">
        <v>0.64807953635998328</v>
      </c>
      <c r="E2478" s="27">
        <v>-1.6071670491517336</v>
      </c>
      <c r="F2478" s="27" t="s">
        <v>7598</v>
      </c>
      <c r="G2478" s="27" t="s">
        <v>7600</v>
      </c>
      <c r="H2478" s="27" t="s">
        <v>1160</v>
      </c>
      <c r="I2478" s="26" t="s">
        <v>7598</v>
      </c>
    </row>
    <row r="2479" spans="2:9">
      <c r="B2479" s="26" t="s">
        <v>7601</v>
      </c>
      <c r="C2479" s="27" t="s">
        <v>7602</v>
      </c>
      <c r="D2479" s="27">
        <v>0.63963350324141977</v>
      </c>
      <c r="E2479" s="27">
        <v>2.3943823560114748</v>
      </c>
      <c r="F2479" s="27" t="s">
        <v>7601</v>
      </c>
      <c r="G2479" s="27" t="s">
        <v>7601</v>
      </c>
      <c r="H2479" s="27" t="s">
        <v>1368</v>
      </c>
      <c r="I2479" s="26" t="s">
        <v>7601</v>
      </c>
    </row>
    <row r="2480" spans="2:9">
      <c r="B2480" s="26" t="s">
        <v>7603</v>
      </c>
      <c r="C2480" s="27" t="s">
        <v>7604</v>
      </c>
      <c r="D2480" s="27">
        <v>0.48826458675591811</v>
      </c>
      <c r="E2480" s="27">
        <v>-1.4404761367486179</v>
      </c>
      <c r="F2480" s="27" t="s">
        <v>7603</v>
      </c>
      <c r="G2480" s="27" t="s">
        <v>4990</v>
      </c>
      <c r="H2480" s="27" t="s">
        <v>488</v>
      </c>
      <c r="I2480" s="26" t="s">
        <v>7603</v>
      </c>
    </row>
    <row r="2481" spans="2:9">
      <c r="B2481" s="26" t="s">
        <v>7605</v>
      </c>
      <c r="C2481" s="27" t="s">
        <v>7606</v>
      </c>
      <c r="D2481" s="27">
        <v>-2.1459870397677826E-3</v>
      </c>
      <c r="E2481" s="27">
        <v>-1.332345937536995</v>
      </c>
      <c r="F2481" s="27" t="s">
        <v>7605</v>
      </c>
      <c r="G2481" s="27" t="s">
        <v>7605</v>
      </c>
      <c r="H2481" s="27" t="s">
        <v>1564</v>
      </c>
      <c r="I2481" s="26" t="s">
        <v>7605</v>
      </c>
    </row>
    <row r="2482" spans="2:9">
      <c r="B2482" s="26" t="s">
        <v>7607</v>
      </c>
      <c r="C2482" s="27" t="s">
        <v>7608</v>
      </c>
      <c r="D2482" s="27">
        <v>0.43768843382741079</v>
      </c>
      <c r="E2482" s="27">
        <v>2.1159150469770096</v>
      </c>
      <c r="F2482" s="27" t="s">
        <v>7607</v>
      </c>
      <c r="G2482" s="27" t="s">
        <v>7609</v>
      </c>
      <c r="H2482" s="27" t="s">
        <v>2666</v>
      </c>
      <c r="I2482" s="26" t="s">
        <v>7607</v>
      </c>
    </row>
    <row r="2483" spans="2:9">
      <c r="B2483" s="26" t="s">
        <v>7610</v>
      </c>
      <c r="C2483" s="27" t="s">
        <v>7611</v>
      </c>
      <c r="D2483" s="27">
        <v>-0.11359894225345149</v>
      </c>
      <c r="E2483" s="27">
        <v>-1.3329637909098935</v>
      </c>
      <c r="F2483" s="27" t="s">
        <v>7610</v>
      </c>
      <c r="G2483" s="27" t="s">
        <v>7610</v>
      </c>
      <c r="H2483" s="27" t="s">
        <v>1467</v>
      </c>
      <c r="I2483" s="26" t="s">
        <v>7610</v>
      </c>
    </row>
    <row r="2484" spans="2:9">
      <c r="B2484" s="26" t="s">
        <v>7612</v>
      </c>
      <c r="C2484" s="27" t="s">
        <v>7613</v>
      </c>
      <c r="D2484" s="27">
        <v>0.37384080525621965</v>
      </c>
      <c r="E2484" s="27">
        <v>-1.8298555881485676</v>
      </c>
      <c r="F2484" s="27" t="s">
        <v>7612</v>
      </c>
      <c r="G2484" s="27" t="s">
        <v>7612</v>
      </c>
      <c r="H2484" s="27" t="s">
        <v>1198</v>
      </c>
      <c r="I2484" s="26" t="s">
        <v>7612</v>
      </c>
    </row>
    <row r="2485" spans="2:9">
      <c r="B2485" s="26" t="s">
        <v>7614</v>
      </c>
      <c r="C2485" s="27" t="s">
        <v>7615</v>
      </c>
      <c r="D2485" s="27">
        <v>0.66167875404062182</v>
      </c>
      <c r="E2485" s="27">
        <v>0.21795671698906621</v>
      </c>
      <c r="F2485" s="27" t="s">
        <v>7614</v>
      </c>
      <c r="G2485" s="27" t="s">
        <v>7616</v>
      </c>
      <c r="H2485" s="27" t="s">
        <v>1325</v>
      </c>
      <c r="I2485" s="26" t="s">
        <v>7614</v>
      </c>
    </row>
    <row r="2486" spans="2:9">
      <c r="B2486" s="26" t="s">
        <v>7617</v>
      </c>
      <c r="C2486" s="27" t="s">
        <v>7618</v>
      </c>
      <c r="D2486" s="27">
        <v>0.1409256408249199</v>
      </c>
      <c r="E2486" s="27">
        <v>-1.3393850605276929</v>
      </c>
      <c r="F2486" s="27" t="s">
        <v>7617</v>
      </c>
      <c r="G2486" s="27" t="s">
        <v>7619</v>
      </c>
      <c r="H2486" s="27" t="s">
        <v>1257</v>
      </c>
      <c r="I2486" s="26" t="s">
        <v>7617</v>
      </c>
    </row>
    <row r="2487" spans="2:9">
      <c r="B2487" s="26" t="s">
        <v>7620</v>
      </c>
      <c r="C2487" s="27" t="s">
        <v>7618</v>
      </c>
      <c r="D2487" s="27">
        <v>0.45354319867797088</v>
      </c>
      <c r="E2487" s="27">
        <v>-1.1000810275320259</v>
      </c>
      <c r="F2487" s="27" t="s">
        <v>7620</v>
      </c>
      <c r="G2487" s="27" t="s">
        <v>7619</v>
      </c>
      <c r="H2487" s="27" t="s">
        <v>1257</v>
      </c>
      <c r="I2487" s="26" t="s">
        <v>7620</v>
      </c>
    </row>
    <row r="2488" spans="2:9">
      <c r="B2488" s="26" t="s">
        <v>7621</v>
      </c>
      <c r="C2488" s="27" t="s">
        <v>7622</v>
      </c>
      <c r="D2488" s="27">
        <v>0.44625102345214768</v>
      </c>
      <c r="E2488" s="27">
        <v>-1.8048624871120746</v>
      </c>
      <c r="F2488" s="27" t="s">
        <v>7621</v>
      </c>
      <c r="G2488" s="27" t="s">
        <v>7623</v>
      </c>
      <c r="H2488" s="27" t="s">
        <v>1198</v>
      </c>
      <c r="I2488" s="26" t="s">
        <v>7621</v>
      </c>
    </row>
    <row r="2489" spans="2:9">
      <c r="B2489" s="26" t="s">
        <v>7624</v>
      </c>
      <c r="C2489" s="27" t="s">
        <v>7625</v>
      </c>
      <c r="D2489" s="27">
        <v>1.107547577488057</v>
      </c>
      <c r="E2489" s="27">
        <v>0.19065976399721463</v>
      </c>
      <c r="F2489" s="27" t="s">
        <v>7624</v>
      </c>
      <c r="G2489" s="27" t="s">
        <v>7626</v>
      </c>
      <c r="H2489" s="27" t="s">
        <v>1270</v>
      </c>
      <c r="I2489" s="26" t="s">
        <v>7624</v>
      </c>
    </row>
    <row r="2490" spans="2:9">
      <c r="B2490" s="26" t="s">
        <v>7627</v>
      </c>
      <c r="C2490" s="27" t="s">
        <v>7628</v>
      </c>
      <c r="D2490" s="27">
        <v>0.98609704578113777</v>
      </c>
      <c r="E2490" s="27">
        <v>-0.11988963667622005</v>
      </c>
      <c r="F2490" s="27" t="s">
        <v>7627</v>
      </c>
      <c r="G2490" s="27" t="s">
        <v>7627</v>
      </c>
      <c r="H2490" s="27" t="s">
        <v>1194</v>
      </c>
      <c r="I2490" s="26" t="s">
        <v>7627</v>
      </c>
    </row>
    <row r="2491" spans="2:9">
      <c r="B2491" s="26" t="s">
        <v>7629</v>
      </c>
      <c r="C2491" s="27" t="s">
        <v>7630</v>
      </c>
      <c r="D2491" s="27">
        <v>1.0330027694289388</v>
      </c>
      <c r="E2491" s="27">
        <v>0.17904635074662581</v>
      </c>
      <c r="F2491" s="27" t="s">
        <v>7629</v>
      </c>
      <c r="G2491" s="27" t="s">
        <v>7629</v>
      </c>
      <c r="H2491" s="27" t="s">
        <v>1270</v>
      </c>
      <c r="I2491" s="26" t="s">
        <v>7629</v>
      </c>
    </row>
    <row r="2492" spans="2:9">
      <c r="B2492" s="26" t="s">
        <v>7631</v>
      </c>
      <c r="C2492" s="27" t="s">
        <v>7632</v>
      </c>
      <c r="D2492" s="27">
        <v>-0.65749872020297184</v>
      </c>
      <c r="E2492" s="27">
        <v>3.0752003139304147</v>
      </c>
      <c r="F2492" s="27" t="s">
        <v>7631</v>
      </c>
      <c r="G2492" s="27" t="s">
        <v>7631</v>
      </c>
      <c r="H2492" s="27" t="s">
        <v>1372</v>
      </c>
      <c r="I2492" s="26" t="s">
        <v>7631</v>
      </c>
    </row>
    <row r="2493" spans="2:9">
      <c r="B2493" s="26" t="s">
        <v>7633</v>
      </c>
      <c r="C2493" s="27" t="s">
        <v>7634</v>
      </c>
      <c r="D2493" s="27">
        <v>5.8061292267446024E-2</v>
      </c>
      <c r="E2493" s="27">
        <v>2.0519738975392272</v>
      </c>
      <c r="F2493" s="27" t="s">
        <v>7633</v>
      </c>
      <c r="G2493" s="27" t="s">
        <v>7635</v>
      </c>
      <c r="H2493" s="27" t="s">
        <v>1427</v>
      </c>
      <c r="I2493" s="26" t="s">
        <v>7633</v>
      </c>
    </row>
    <row r="2494" spans="2:9">
      <c r="B2494" s="26" t="s">
        <v>7636</v>
      </c>
      <c r="C2494" s="27" t="s">
        <v>7637</v>
      </c>
      <c r="D2494" s="27">
        <v>0.78890281944208995</v>
      </c>
      <c r="E2494" s="27">
        <v>0.13351123005934262</v>
      </c>
      <c r="F2494" s="27" t="s">
        <v>7636</v>
      </c>
      <c r="G2494" s="27" t="s">
        <v>7636</v>
      </c>
      <c r="H2494" s="27" t="s">
        <v>1325</v>
      </c>
      <c r="I2494" s="26" t="s">
        <v>7636</v>
      </c>
    </row>
    <row r="2495" spans="2:9">
      <c r="B2495" s="26" t="s">
        <v>7638</v>
      </c>
      <c r="C2495" s="27" t="s">
        <v>7639</v>
      </c>
      <c r="D2495" s="27">
        <v>0.14902511834439339</v>
      </c>
      <c r="E2495" s="27">
        <v>1.4168914484509827</v>
      </c>
      <c r="F2495" s="27" t="s">
        <v>7638</v>
      </c>
      <c r="G2495" s="27" t="s">
        <v>7640</v>
      </c>
      <c r="H2495" s="27" t="s">
        <v>2460</v>
      </c>
      <c r="I2495" s="26" t="s">
        <v>7638</v>
      </c>
    </row>
    <row r="2496" spans="2:9">
      <c r="B2496" s="26" t="s">
        <v>7641</v>
      </c>
      <c r="C2496" s="27" t="s">
        <v>7642</v>
      </c>
      <c r="D2496" s="27">
        <v>0.79984074550446149</v>
      </c>
      <c r="E2496" s="27">
        <v>0.23513424748719555</v>
      </c>
      <c r="F2496" s="27" t="s">
        <v>7641</v>
      </c>
      <c r="G2496" s="27" t="s">
        <v>7643</v>
      </c>
      <c r="H2496" s="27" t="s">
        <v>1325</v>
      </c>
      <c r="I2496" s="26" t="s">
        <v>7641</v>
      </c>
    </row>
    <row r="2497" spans="2:9">
      <c r="B2497" s="26" t="s">
        <v>7644</v>
      </c>
      <c r="C2497" s="27" t="s">
        <v>7645</v>
      </c>
      <c r="D2497" s="27">
        <v>-0.14104721982489699</v>
      </c>
      <c r="E2497" s="27">
        <v>-1.3807090760908911</v>
      </c>
      <c r="F2497" s="27" t="s">
        <v>7644</v>
      </c>
      <c r="G2497" s="27" t="s">
        <v>7646</v>
      </c>
      <c r="H2497" s="27" t="s">
        <v>1467</v>
      </c>
      <c r="I2497" s="26" t="s">
        <v>7644</v>
      </c>
    </row>
    <row r="2498" spans="2:9">
      <c r="B2498" s="26" t="s">
        <v>7647</v>
      </c>
      <c r="C2498" s="27" t="s">
        <v>7648</v>
      </c>
      <c r="D2498" s="27">
        <v>0.14804091387401122</v>
      </c>
      <c r="E2498" s="27">
        <v>1.342508959731352</v>
      </c>
      <c r="F2498" s="27" t="s">
        <v>7647</v>
      </c>
      <c r="G2498" s="27" t="s">
        <v>7649</v>
      </c>
      <c r="H2498" s="27" t="s">
        <v>1305</v>
      </c>
      <c r="I2498" s="26" t="s">
        <v>7647</v>
      </c>
    </row>
    <row r="2499" spans="2:9">
      <c r="B2499" s="26" t="s">
        <v>7650</v>
      </c>
      <c r="C2499" s="27" t="s">
        <v>7651</v>
      </c>
      <c r="D2499" s="27">
        <v>2.4114166334233949E-2</v>
      </c>
      <c r="E2499" s="27">
        <v>3.0219852953445692</v>
      </c>
      <c r="F2499" s="27" t="s">
        <v>7650</v>
      </c>
      <c r="G2499" s="27" t="s">
        <v>7652</v>
      </c>
      <c r="H2499" s="27" t="s">
        <v>2647</v>
      </c>
      <c r="I2499" s="26" t="s">
        <v>7650</v>
      </c>
    </row>
    <row r="2500" spans="2:9">
      <c r="B2500" s="26" t="s">
        <v>7653</v>
      </c>
      <c r="C2500" s="27" t="s">
        <v>7654</v>
      </c>
      <c r="D2500" s="27">
        <v>0.18789167412241853</v>
      </c>
      <c r="E2500" s="27">
        <v>1.3737434451017343</v>
      </c>
      <c r="F2500" s="27" t="s">
        <v>7653</v>
      </c>
      <c r="G2500" s="27" t="s">
        <v>7655</v>
      </c>
      <c r="H2500" s="27" t="s">
        <v>1305</v>
      </c>
      <c r="I2500" s="26" t="s">
        <v>7653</v>
      </c>
    </row>
    <row r="2501" spans="2:9">
      <c r="B2501" s="26" t="s">
        <v>7656</v>
      </c>
      <c r="C2501" s="27" t="s">
        <v>7657</v>
      </c>
      <c r="D2501" s="27">
        <v>0.43754358524140624</v>
      </c>
      <c r="E2501" s="27">
        <v>2.121482646472749</v>
      </c>
      <c r="F2501" s="27" t="s">
        <v>7656</v>
      </c>
      <c r="G2501" s="27" t="s">
        <v>7609</v>
      </c>
      <c r="H2501" s="27" t="s">
        <v>2666</v>
      </c>
      <c r="I2501" s="26" t="s">
        <v>7656</v>
      </c>
    </row>
    <row r="2502" spans="2:9">
      <c r="B2502" s="26" t="s">
        <v>7658</v>
      </c>
      <c r="C2502" s="27" t="s">
        <v>7659</v>
      </c>
      <c r="D2502" s="27">
        <v>0.89050540845577253</v>
      </c>
      <c r="E2502" s="27">
        <v>1.2473327755355887</v>
      </c>
      <c r="F2502" s="27" t="s">
        <v>7658</v>
      </c>
      <c r="G2502" s="27" t="s">
        <v>7660</v>
      </c>
      <c r="H2502" s="27" t="s">
        <v>1160</v>
      </c>
      <c r="I2502" s="26" t="s">
        <v>7658</v>
      </c>
    </row>
    <row r="2503" spans="2:9">
      <c r="B2503" s="26" t="s">
        <v>7661</v>
      </c>
      <c r="C2503" s="27" t="s">
        <v>7662</v>
      </c>
      <c r="D2503" s="27">
        <v>0.79671486081413934</v>
      </c>
      <c r="E2503" s="27">
        <v>0.21283243030521051</v>
      </c>
      <c r="F2503" s="27" t="s">
        <v>7661</v>
      </c>
      <c r="G2503" s="27" t="s">
        <v>7661</v>
      </c>
      <c r="H2503" s="27" t="s">
        <v>1325</v>
      </c>
      <c r="I2503" s="26" t="s">
        <v>7661</v>
      </c>
    </row>
    <row r="2504" spans="2:9">
      <c r="B2504" s="26" t="s">
        <v>7663</v>
      </c>
      <c r="C2504" s="27" t="s">
        <v>7664</v>
      </c>
      <c r="D2504" s="27">
        <v>0.59838440032871876</v>
      </c>
      <c r="E2504" s="27">
        <v>2.2572516641034337</v>
      </c>
      <c r="F2504" s="27" t="s">
        <v>7663</v>
      </c>
      <c r="G2504" s="27" t="s">
        <v>7663</v>
      </c>
      <c r="H2504" s="27" t="s">
        <v>1368</v>
      </c>
      <c r="I2504" s="26" t="s">
        <v>7663</v>
      </c>
    </row>
    <row r="2505" spans="2:9">
      <c r="B2505" s="26" t="s">
        <v>7665</v>
      </c>
      <c r="C2505" s="27" t="s">
        <v>7666</v>
      </c>
      <c r="D2505" s="27">
        <v>0.38464088887156961</v>
      </c>
      <c r="E2505" s="27">
        <v>-1.7244988048961976</v>
      </c>
      <c r="F2505" s="27" t="s">
        <v>7665</v>
      </c>
      <c r="G2505" s="27" t="s">
        <v>7665</v>
      </c>
      <c r="H2505" s="27" t="s">
        <v>1198</v>
      </c>
      <c r="I2505" s="26" t="s">
        <v>7665</v>
      </c>
    </row>
    <row r="2506" spans="2:9">
      <c r="B2506" s="26" t="s">
        <v>7667</v>
      </c>
      <c r="C2506" s="27" t="s">
        <v>7668</v>
      </c>
      <c r="D2506" s="27">
        <v>0.68284961693503476</v>
      </c>
      <c r="E2506" s="27">
        <v>2.0480740757565599</v>
      </c>
      <c r="F2506" s="27" t="s">
        <v>7667</v>
      </c>
      <c r="G2506" s="27" t="s">
        <v>7669</v>
      </c>
      <c r="H2506" s="27" t="s">
        <v>2223</v>
      </c>
      <c r="I2506" s="26" t="s">
        <v>7667</v>
      </c>
    </row>
    <row r="2507" spans="2:9">
      <c r="B2507" s="26" t="s">
        <v>7670</v>
      </c>
      <c r="C2507" s="27" t="s">
        <v>7671</v>
      </c>
      <c r="D2507" s="27">
        <v>0.79953355667336823</v>
      </c>
      <c r="E2507" s="27">
        <v>0.37241661328427217</v>
      </c>
      <c r="F2507" s="27" t="s">
        <v>7670</v>
      </c>
      <c r="G2507" s="27" t="s">
        <v>7672</v>
      </c>
      <c r="H2507" s="27" t="s">
        <v>1533</v>
      </c>
      <c r="I2507" s="26" t="s">
        <v>7670</v>
      </c>
    </row>
    <row r="2508" spans="2:9">
      <c r="B2508" s="26" t="s">
        <v>7673</v>
      </c>
      <c r="C2508" s="27" t="s">
        <v>7674</v>
      </c>
      <c r="D2508" s="27">
        <v>0.13105223477339595</v>
      </c>
      <c r="E2508" s="27">
        <v>1.7386376602814564</v>
      </c>
      <c r="F2508" s="27" t="s">
        <v>7673</v>
      </c>
      <c r="G2508" s="27" t="s">
        <v>7673</v>
      </c>
      <c r="H2508" s="27" t="s">
        <v>1913</v>
      </c>
      <c r="I2508" s="26" t="s">
        <v>7673</v>
      </c>
    </row>
    <row r="2509" spans="2:9">
      <c r="B2509" s="26" t="s">
        <v>7675</v>
      </c>
      <c r="C2509" s="27" t="s">
        <v>7676</v>
      </c>
      <c r="D2509" s="27">
        <v>-0.33601952356129389</v>
      </c>
      <c r="E2509" s="27">
        <v>2.5615324660369945</v>
      </c>
      <c r="F2509" s="27" t="s">
        <v>7675</v>
      </c>
      <c r="G2509" s="27" t="s">
        <v>7675</v>
      </c>
      <c r="H2509" s="27" t="s">
        <v>1174</v>
      </c>
      <c r="I2509" s="26" t="s">
        <v>7675</v>
      </c>
    </row>
    <row r="2510" spans="2:9">
      <c r="B2510" s="26" t="s">
        <v>7677</v>
      </c>
      <c r="C2510" s="27" t="s">
        <v>7678</v>
      </c>
      <c r="D2510" s="27">
        <v>0.49651476020736057</v>
      </c>
      <c r="E2510" s="27">
        <v>-0.19480142866295377</v>
      </c>
      <c r="F2510" s="27" t="s">
        <v>7677</v>
      </c>
      <c r="G2510" s="27" t="s">
        <v>7679</v>
      </c>
      <c r="H2510" s="27" t="s">
        <v>1287</v>
      </c>
      <c r="I2510" s="26" t="s">
        <v>7677</v>
      </c>
    </row>
    <row r="2511" spans="2:9">
      <c r="B2511" s="26" t="s">
        <v>7680</v>
      </c>
      <c r="C2511" s="27" t="s">
        <v>7681</v>
      </c>
      <c r="D2511" s="27">
        <v>0.69671449344515823</v>
      </c>
      <c r="E2511" s="27">
        <v>0.16899988240477165</v>
      </c>
      <c r="F2511" s="27" t="s">
        <v>7680</v>
      </c>
      <c r="G2511" s="27" t="s">
        <v>7680</v>
      </c>
      <c r="H2511" s="27" t="s">
        <v>1325</v>
      </c>
      <c r="I2511" s="26" t="s">
        <v>7680</v>
      </c>
    </row>
    <row r="2512" spans="2:9">
      <c r="B2512" s="26" t="s">
        <v>7682</v>
      </c>
      <c r="C2512" s="27" t="s">
        <v>7683</v>
      </c>
      <c r="D2512" s="27">
        <v>1.4510911473137813E-2</v>
      </c>
      <c r="E2512" s="27">
        <v>2.2232177969587537</v>
      </c>
      <c r="F2512" s="27" t="s">
        <v>7682</v>
      </c>
      <c r="G2512" s="27" t="s">
        <v>7684</v>
      </c>
      <c r="H2512" s="27" t="s">
        <v>1427</v>
      </c>
      <c r="I2512" s="26" t="s">
        <v>7682</v>
      </c>
    </row>
    <row r="2513" spans="2:9">
      <c r="B2513" s="26" t="s">
        <v>7685</v>
      </c>
      <c r="C2513" s="27" t="s">
        <v>7686</v>
      </c>
      <c r="D2513" s="27">
        <v>0.30832987204892448</v>
      </c>
      <c r="E2513" s="27">
        <v>0.94290716422374776</v>
      </c>
      <c r="F2513" s="27" t="s">
        <v>7685</v>
      </c>
      <c r="G2513" s="27" t="s">
        <v>7685</v>
      </c>
      <c r="H2513" s="27" t="s">
        <v>4290</v>
      </c>
      <c r="I2513" s="26" t="s">
        <v>7685</v>
      </c>
    </row>
    <row r="2514" spans="2:9">
      <c r="B2514" s="26" t="s">
        <v>7687</v>
      </c>
      <c r="C2514" s="27" t="s">
        <v>7688</v>
      </c>
      <c r="D2514" s="27">
        <v>0.62011725956167085</v>
      </c>
      <c r="E2514" s="27">
        <v>2.3416560274806026</v>
      </c>
      <c r="F2514" s="27" t="s">
        <v>7687</v>
      </c>
      <c r="G2514" s="27" t="s">
        <v>7687</v>
      </c>
      <c r="H2514" s="27" t="s">
        <v>1368</v>
      </c>
      <c r="I2514" s="26" t="s">
        <v>7687</v>
      </c>
    </row>
    <row r="2515" spans="2:9">
      <c r="B2515" s="26" t="s">
        <v>7689</v>
      </c>
      <c r="C2515" s="27" t="s">
        <v>7690</v>
      </c>
      <c r="D2515" s="27">
        <v>0.70296101053950044</v>
      </c>
      <c r="E2515" s="27">
        <v>-1.3057418903534836</v>
      </c>
      <c r="F2515" s="27" t="s">
        <v>7689</v>
      </c>
      <c r="G2515" s="27" t="s">
        <v>7691</v>
      </c>
      <c r="H2515" s="27" t="s">
        <v>488</v>
      </c>
      <c r="I2515" s="26" t="s">
        <v>7689</v>
      </c>
    </row>
    <row r="2516" spans="2:9">
      <c r="B2516" s="26" t="s">
        <v>7692</v>
      </c>
      <c r="C2516" s="27" t="s">
        <v>7693</v>
      </c>
      <c r="D2516" s="27">
        <v>0.3971496566439498</v>
      </c>
      <c r="E2516" s="27">
        <v>2.1136285849439362</v>
      </c>
      <c r="F2516" s="27" t="s">
        <v>7692</v>
      </c>
      <c r="G2516" s="27" t="s">
        <v>7692</v>
      </c>
      <c r="H2516" s="27" t="s">
        <v>2666</v>
      </c>
      <c r="I2516" s="26" t="s">
        <v>7692</v>
      </c>
    </row>
    <row r="2517" spans="2:9">
      <c r="B2517" s="26" t="s">
        <v>7694</v>
      </c>
      <c r="C2517" s="27" t="s">
        <v>7695</v>
      </c>
      <c r="D2517" s="27">
        <v>0.62123771801169247</v>
      </c>
      <c r="E2517" s="27">
        <v>-9.2851868742053367E-2</v>
      </c>
      <c r="F2517" s="27" t="s">
        <v>7694</v>
      </c>
      <c r="G2517" s="27" t="s">
        <v>7696</v>
      </c>
      <c r="H2517" s="27" t="s">
        <v>1287</v>
      </c>
      <c r="I2517" s="26" t="s">
        <v>7694</v>
      </c>
    </row>
    <row r="2518" spans="2:9">
      <c r="B2518" s="26" t="s">
        <v>7697</v>
      </c>
      <c r="C2518" s="27" t="s">
        <v>7698</v>
      </c>
      <c r="D2518" s="27">
        <v>1.4128544998737754E-2</v>
      </c>
      <c r="E2518" s="27">
        <v>-1.3562621893903435</v>
      </c>
      <c r="F2518" s="27" t="s">
        <v>7697</v>
      </c>
      <c r="G2518" s="27" t="s">
        <v>7699</v>
      </c>
      <c r="H2518" s="27" t="s">
        <v>1564</v>
      </c>
      <c r="I2518" s="26" t="s">
        <v>7697</v>
      </c>
    </row>
    <row r="2519" spans="2:9">
      <c r="B2519" s="26" t="s">
        <v>7700</v>
      </c>
      <c r="C2519" s="27" t="s">
        <v>7701</v>
      </c>
      <c r="D2519" s="27">
        <v>-0.4078031665316208</v>
      </c>
      <c r="E2519" s="27">
        <v>-2.6096861469711583</v>
      </c>
      <c r="F2519" s="27" t="s">
        <v>7700</v>
      </c>
      <c r="G2519" s="27" t="s">
        <v>7700</v>
      </c>
      <c r="H2519" s="27" t="s">
        <v>1142</v>
      </c>
      <c r="I2519" s="26" t="s">
        <v>7700</v>
      </c>
    </row>
    <row r="2520" spans="2:9">
      <c r="B2520" s="26" t="s">
        <v>7702</v>
      </c>
      <c r="C2520" s="27" t="s">
        <v>7703</v>
      </c>
      <c r="D2520" s="27">
        <v>-0.46846207919857685</v>
      </c>
      <c r="E2520" s="27">
        <v>-1.1362948118218534</v>
      </c>
      <c r="F2520" s="27" t="s">
        <v>7702</v>
      </c>
      <c r="G2520" s="27" t="s">
        <v>7704</v>
      </c>
      <c r="H2520" s="27" t="s">
        <v>1264</v>
      </c>
      <c r="I2520" s="26" t="s">
        <v>7702</v>
      </c>
    </row>
    <row r="2521" spans="2:9">
      <c r="B2521" s="26" t="s">
        <v>7705</v>
      </c>
      <c r="C2521" s="27" t="s">
        <v>7706</v>
      </c>
      <c r="D2521" s="27">
        <v>0.23975239207018706</v>
      </c>
      <c r="E2521" s="27">
        <v>-0.23829154834373781</v>
      </c>
      <c r="F2521" s="27" t="s">
        <v>7705</v>
      </c>
      <c r="G2521" s="27" t="s">
        <v>7705</v>
      </c>
      <c r="H2521" s="27" t="s">
        <v>2167</v>
      </c>
      <c r="I2521" s="26" t="s">
        <v>7705</v>
      </c>
    </row>
    <row r="2522" spans="2:9">
      <c r="B2522" s="26" t="s">
        <v>7707</v>
      </c>
      <c r="C2522" s="27" t="s">
        <v>7708</v>
      </c>
      <c r="D2522" s="27">
        <v>0.82784808564604562</v>
      </c>
      <c r="E2522" s="27">
        <v>1.2699120331366012E-2</v>
      </c>
      <c r="F2522" s="27" t="s">
        <v>7707</v>
      </c>
      <c r="G2522" s="27" t="s">
        <v>7709</v>
      </c>
      <c r="H2522" s="27" t="s">
        <v>1293</v>
      </c>
      <c r="I2522" s="26" t="s">
        <v>7707</v>
      </c>
    </row>
    <row r="2523" spans="2:9">
      <c r="B2523" s="26" t="s">
        <v>7710</v>
      </c>
      <c r="C2523" s="27" t="s">
        <v>7711</v>
      </c>
      <c r="D2523" s="27">
        <v>0.55313302776107309</v>
      </c>
      <c r="E2523" s="27">
        <v>0.67599296718109914</v>
      </c>
      <c r="F2523" s="27" t="s">
        <v>7710</v>
      </c>
      <c r="G2523" s="27" t="s">
        <v>7710</v>
      </c>
      <c r="H2523" s="27" t="s">
        <v>1184</v>
      </c>
      <c r="I2523" s="26" t="s">
        <v>7710</v>
      </c>
    </row>
    <row r="2524" spans="2:9">
      <c r="B2524" s="26" t="s">
        <v>7712</v>
      </c>
      <c r="C2524" s="27" t="s">
        <v>7713</v>
      </c>
      <c r="D2524" s="27">
        <v>0.63178123934634689</v>
      </c>
      <c r="E2524" s="27">
        <v>-1.673563052729256</v>
      </c>
      <c r="F2524" s="27" t="s">
        <v>7712</v>
      </c>
      <c r="G2524" s="27" t="s">
        <v>7714</v>
      </c>
      <c r="H2524" s="27" t="s">
        <v>488</v>
      </c>
      <c r="I2524" s="26" t="s">
        <v>7712</v>
      </c>
    </row>
    <row r="2525" spans="2:9">
      <c r="B2525" s="26" t="s">
        <v>7715</v>
      </c>
      <c r="C2525" s="27" t="s">
        <v>7716</v>
      </c>
      <c r="D2525" s="27">
        <v>0.64317131301250829</v>
      </c>
      <c r="E2525" s="27">
        <v>0.17849830548354442</v>
      </c>
      <c r="F2525" s="27" t="s">
        <v>7715</v>
      </c>
      <c r="G2525" s="27" t="s">
        <v>7717</v>
      </c>
      <c r="H2525" s="27" t="s">
        <v>2792</v>
      </c>
      <c r="I2525" s="26" t="s">
        <v>7715</v>
      </c>
    </row>
    <row r="2526" spans="2:9">
      <c r="B2526" s="26" t="s">
        <v>7718</v>
      </c>
      <c r="C2526" s="27" t="s">
        <v>7719</v>
      </c>
      <c r="D2526" s="27">
        <v>-0.67613532177426661</v>
      </c>
      <c r="E2526" s="27">
        <v>3.0732455536903101</v>
      </c>
      <c r="F2526" s="27" t="s">
        <v>7718</v>
      </c>
      <c r="G2526" s="27" t="s">
        <v>7718</v>
      </c>
      <c r="H2526" s="27" t="s">
        <v>1372</v>
      </c>
      <c r="I2526" s="26" t="s">
        <v>7718</v>
      </c>
    </row>
    <row r="2527" spans="2:9">
      <c r="B2527" s="26" t="s">
        <v>7720</v>
      </c>
      <c r="C2527" s="27" t="s">
        <v>7721</v>
      </c>
      <c r="D2527" s="27">
        <v>-6.6078340483483447E-2</v>
      </c>
      <c r="E2527" s="27">
        <v>-0.86778291856105483</v>
      </c>
      <c r="F2527" s="27" t="s">
        <v>7720</v>
      </c>
      <c r="G2527" s="27" t="s">
        <v>7720</v>
      </c>
      <c r="H2527" s="27" t="s">
        <v>1281</v>
      </c>
      <c r="I2527" s="26" t="s">
        <v>7720</v>
      </c>
    </row>
    <row r="2528" spans="2:9">
      <c r="B2528" s="26" t="s">
        <v>7722</v>
      </c>
      <c r="C2528" s="27" t="s">
        <v>7723</v>
      </c>
      <c r="D2528" s="27">
        <v>0.56053169333263642</v>
      </c>
      <c r="E2528" s="27">
        <v>-1.9362857584783395</v>
      </c>
      <c r="F2528" s="27" t="s">
        <v>7722</v>
      </c>
      <c r="G2528" s="27" t="s">
        <v>2824</v>
      </c>
      <c r="H2528" s="27" t="s">
        <v>488</v>
      </c>
      <c r="I2528" s="26" t="s">
        <v>7722</v>
      </c>
    </row>
    <row r="2529" spans="2:9">
      <c r="B2529" s="26" t="s">
        <v>7724</v>
      </c>
      <c r="C2529" s="27" t="s">
        <v>7725</v>
      </c>
      <c r="D2529" s="27">
        <v>0.49506962364523216</v>
      </c>
      <c r="E2529" s="27">
        <v>0.63912037345859352</v>
      </c>
      <c r="F2529" s="27" t="s">
        <v>7724</v>
      </c>
      <c r="G2529" s="27" t="s">
        <v>7724</v>
      </c>
      <c r="H2529" s="27" t="s">
        <v>1184</v>
      </c>
      <c r="I2529" s="26" t="s">
        <v>7724</v>
      </c>
    </row>
    <row r="2530" spans="2:9">
      <c r="B2530" s="26" t="s">
        <v>7726</v>
      </c>
      <c r="C2530" s="27" t="s">
        <v>7727</v>
      </c>
      <c r="D2530" s="27">
        <v>0.15863287145101834</v>
      </c>
      <c r="E2530" s="27">
        <v>-1.0837477726823237</v>
      </c>
      <c r="F2530" s="27" t="s">
        <v>7726</v>
      </c>
      <c r="G2530" s="27" t="s">
        <v>7726</v>
      </c>
      <c r="H2530" s="27" t="s">
        <v>1155</v>
      </c>
      <c r="I2530" s="26" t="s">
        <v>7726</v>
      </c>
    </row>
    <row r="2531" spans="2:9">
      <c r="B2531" s="26" t="s">
        <v>7728</v>
      </c>
      <c r="C2531" s="27" t="s">
        <v>7729</v>
      </c>
      <c r="D2531" s="27">
        <v>7.5401014678982303E-2</v>
      </c>
      <c r="E2531" s="27">
        <v>2.0617225100338437</v>
      </c>
      <c r="F2531" s="27" t="s">
        <v>7728</v>
      </c>
      <c r="G2531" s="27" t="s">
        <v>7728</v>
      </c>
      <c r="H2531" s="27" t="s">
        <v>1489</v>
      </c>
      <c r="I2531" s="26" t="s">
        <v>7728</v>
      </c>
    </row>
    <row r="2532" spans="2:9">
      <c r="B2532" s="26" t="s">
        <v>7730</v>
      </c>
      <c r="C2532" s="27" t="s">
        <v>7731</v>
      </c>
      <c r="D2532" s="27">
        <v>0.34100228962833434</v>
      </c>
      <c r="E2532" s="27">
        <v>-1.7134506735804256</v>
      </c>
      <c r="F2532" s="27" t="s">
        <v>7730</v>
      </c>
      <c r="G2532" s="27" t="s">
        <v>7730</v>
      </c>
      <c r="H2532" s="27" t="s">
        <v>1198</v>
      </c>
      <c r="I2532" s="26" t="s">
        <v>7730</v>
      </c>
    </row>
    <row r="2533" spans="2:9">
      <c r="B2533" s="26" t="s">
        <v>7732</v>
      </c>
      <c r="C2533" s="27" t="s">
        <v>7733</v>
      </c>
      <c r="D2533" s="27">
        <v>0.42213057372208446</v>
      </c>
      <c r="E2533" s="27">
        <v>2.105809543983463</v>
      </c>
      <c r="F2533" s="27" t="s">
        <v>7732</v>
      </c>
      <c r="G2533" s="27" t="s">
        <v>7734</v>
      </c>
      <c r="H2533" s="27" t="s">
        <v>2666</v>
      </c>
      <c r="I2533" s="26" t="s">
        <v>7732</v>
      </c>
    </row>
    <row r="2534" spans="2:9">
      <c r="B2534" s="26" t="s">
        <v>7735</v>
      </c>
      <c r="C2534" s="27" t="s">
        <v>7736</v>
      </c>
      <c r="D2534" s="27">
        <v>0.58387722976438139</v>
      </c>
      <c r="E2534" s="27">
        <v>-1.6404523703704625</v>
      </c>
      <c r="F2534" s="27" t="s">
        <v>7735</v>
      </c>
      <c r="G2534" s="27" t="s">
        <v>7737</v>
      </c>
      <c r="H2534" s="27" t="s">
        <v>488</v>
      </c>
      <c r="I2534" s="26" t="s">
        <v>7735</v>
      </c>
    </row>
    <row r="2535" spans="2:9">
      <c r="B2535" s="26" t="s">
        <v>7738</v>
      </c>
      <c r="C2535" s="27" t="s">
        <v>7739</v>
      </c>
      <c r="D2535" s="27">
        <v>0.91733981907345408</v>
      </c>
      <c r="E2535" s="27">
        <v>0.23191410977080604</v>
      </c>
      <c r="F2535" s="27" t="s">
        <v>7738</v>
      </c>
      <c r="G2535" s="27" t="s">
        <v>7268</v>
      </c>
      <c r="H2535" s="27" t="s">
        <v>1149</v>
      </c>
      <c r="I2535" s="26" t="s">
        <v>7738</v>
      </c>
    </row>
    <row r="2536" spans="2:9">
      <c r="B2536" s="26" t="s">
        <v>7740</v>
      </c>
      <c r="C2536" s="27" t="s">
        <v>7741</v>
      </c>
      <c r="D2536" s="27">
        <v>-7.9877438931513597E-2</v>
      </c>
      <c r="E2536" s="27">
        <v>-1.4181515231207498</v>
      </c>
      <c r="F2536" s="27" t="s">
        <v>7740</v>
      </c>
      <c r="G2536" s="27" t="s">
        <v>7742</v>
      </c>
      <c r="H2536" s="27" t="s">
        <v>1467</v>
      </c>
      <c r="I2536" s="26" t="s">
        <v>7740</v>
      </c>
    </row>
    <row r="2537" spans="2:9">
      <c r="B2537" s="26" t="s">
        <v>7743</v>
      </c>
      <c r="C2537" s="27" t="s">
        <v>7744</v>
      </c>
      <c r="D2537" s="27">
        <v>0.65880766387874601</v>
      </c>
      <c r="E2537" s="27">
        <v>1.9657294011741495</v>
      </c>
      <c r="F2537" s="27" t="s">
        <v>7743</v>
      </c>
      <c r="G2537" s="27" t="s">
        <v>7745</v>
      </c>
      <c r="H2537" s="27" t="s">
        <v>2223</v>
      </c>
      <c r="I2537" s="26" t="s">
        <v>7743</v>
      </c>
    </row>
    <row r="2538" spans="2:9">
      <c r="B2538" s="26" t="s">
        <v>7746</v>
      </c>
      <c r="C2538" s="27" t="s">
        <v>7747</v>
      </c>
      <c r="D2538" s="27">
        <v>0.56468555884288696</v>
      </c>
      <c r="E2538" s="27">
        <v>-1.6650859446634247</v>
      </c>
      <c r="F2538" s="27" t="s">
        <v>7746</v>
      </c>
      <c r="G2538" s="27" t="s">
        <v>7748</v>
      </c>
      <c r="H2538" s="27" t="s">
        <v>488</v>
      </c>
      <c r="I2538" s="26" t="s">
        <v>7746</v>
      </c>
    </row>
    <row r="2539" spans="2:9">
      <c r="B2539" s="26" t="s">
        <v>7749</v>
      </c>
      <c r="C2539" s="27" t="s">
        <v>7750</v>
      </c>
      <c r="D2539" s="27">
        <v>0.62501987274343029</v>
      </c>
      <c r="E2539" s="27">
        <v>-1.465971909516079</v>
      </c>
      <c r="F2539" s="27" t="s">
        <v>7749</v>
      </c>
      <c r="G2539" s="27" t="s">
        <v>7751</v>
      </c>
      <c r="H2539" s="27" t="s">
        <v>488</v>
      </c>
      <c r="I2539" s="26" t="s">
        <v>7749</v>
      </c>
    </row>
    <row r="2540" spans="2:9">
      <c r="B2540" s="26" t="s">
        <v>7752</v>
      </c>
      <c r="C2540" s="27" t="s">
        <v>7753</v>
      </c>
      <c r="D2540" s="27">
        <v>0.71549943926770221</v>
      </c>
      <c r="E2540" s="27">
        <v>0.69446126560440202</v>
      </c>
      <c r="F2540" s="27" t="s">
        <v>7752</v>
      </c>
      <c r="G2540" s="27" t="s">
        <v>7752</v>
      </c>
      <c r="H2540" s="27" t="s">
        <v>1222</v>
      </c>
      <c r="I2540" s="26" t="s">
        <v>7752</v>
      </c>
    </row>
    <row r="2541" spans="2:9">
      <c r="B2541" s="26" t="s">
        <v>7754</v>
      </c>
      <c r="C2541" s="27" t="s">
        <v>7755</v>
      </c>
      <c r="D2541" s="27">
        <v>1.0674520897100155</v>
      </c>
      <c r="E2541" s="27">
        <v>-0.79283324310704051</v>
      </c>
      <c r="F2541" s="27" t="s">
        <v>7754</v>
      </c>
      <c r="G2541" s="27" t="s">
        <v>7756</v>
      </c>
      <c r="H2541" s="27" t="s">
        <v>3465</v>
      </c>
      <c r="I2541" s="26" t="s">
        <v>7754</v>
      </c>
    </row>
    <row r="2542" spans="2:9">
      <c r="B2542" s="26" t="s">
        <v>7757</v>
      </c>
      <c r="C2542" s="27" t="s">
        <v>7758</v>
      </c>
      <c r="D2542" s="27">
        <v>0.23708552559092533</v>
      </c>
      <c r="E2542" s="27">
        <v>2.5295055627425005</v>
      </c>
      <c r="F2542" s="27" t="s">
        <v>7757</v>
      </c>
      <c r="G2542" s="27" t="s">
        <v>1445</v>
      </c>
      <c r="H2542" s="27" t="s">
        <v>3550</v>
      </c>
      <c r="I2542" s="26" t="s">
        <v>7757</v>
      </c>
    </row>
    <row r="2543" spans="2:9">
      <c r="B2543" s="26" t="s">
        <v>6922</v>
      </c>
      <c r="C2543" s="27" t="s">
        <v>7759</v>
      </c>
      <c r="D2543" s="27">
        <v>-0.5510266422467186</v>
      </c>
      <c r="E2543" s="27">
        <v>-1.194122823381478</v>
      </c>
      <c r="F2543" s="27" t="s">
        <v>6922</v>
      </c>
      <c r="G2543" s="27" t="s">
        <v>7760</v>
      </c>
      <c r="H2543" s="27" t="s">
        <v>1264</v>
      </c>
      <c r="I2543" s="26" t="s">
        <v>6922</v>
      </c>
    </row>
    <row r="2544" spans="2:9">
      <c r="B2544" s="26" t="s">
        <v>7761</v>
      </c>
      <c r="C2544" s="27" t="s">
        <v>7762</v>
      </c>
      <c r="D2544" s="27">
        <v>-0.3449594890245874</v>
      </c>
      <c r="E2544" s="27">
        <v>-0.83716655287922348</v>
      </c>
      <c r="F2544" s="27" t="s">
        <v>7761</v>
      </c>
      <c r="G2544" s="27" t="s">
        <v>7761</v>
      </c>
      <c r="H2544" s="27" t="s">
        <v>1281</v>
      </c>
      <c r="I2544" s="26" t="s">
        <v>7761</v>
      </c>
    </row>
    <row r="2545" spans="2:9">
      <c r="B2545" s="26" t="s">
        <v>7763</v>
      </c>
      <c r="C2545" s="27" t="s">
        <v>7764</v>
      </c>
      <c r="D2545" s="27">
        <v>0.59219022052845982</v>
      </c>
      <c r="E2545" s="27">
        <v>2.2912509101657959</v>
      </c>
      <c r="F2545" s="27" t="s">
        <v>7763</v>
      </c>
      <c r="G2545" s="27" t="s">
        <v>7765</v>
      </c>
      <c r="H2545" s="27" t="s">
        <v>1368</v>
      </c>
      <c r="I2545" s="26" t="s">
        <v>7763</v>
      </c>
    </row>
    <row r="2546" spans="2:9">
      <c r="B2546" s="26" t="s">
        <v>7766</v>
      </c>
      <c r="C2546" s="27" t="s">
        <v>7767</v>
      </c>
      <c r="D2546" s="27">
        <v>-0.32958119846797185</v>
      </c>
      <c r="E2546" s="27">
        <v>-0.84168986541169777</v>
      </c>
      <c r="F2546" s="27" t="s">
        <v>7766</v>
      </c>
      <c r="G2546" s="27" t="s">
        <v>7766</v>
      </c>
      <c r="H2546" s="27" t="s">
        <v>1281</v>
      </c>
      <c r="I2546" s="26" t="s">
        <v>7766</v>
      </c>
    </row>
    <row r="2547" spans="2:9">
      <c r="B2547" s="26" t="s">
        <v>7768</v>
      </c>
      <c r="C2547" s="27" t="s">
        <v>7769</v>
      </c>
      <c r="D2547" s="27">
        <v>0.42965992933529373</v>
      </c>
      <c r="E2547" s="27">
        <v>1.2897303000901172</v>
      </c>
      <c r="F2547" s="27" t="s">
        <v>7768</v>
      </c>
      <c r="G2547" s="27" t="s">
        <v>7768</v>
      </c>
      <c r="H2547" s="27" t="s">
        <v>1305</v>
      </c>
      <c r="I2547" s="26" t="s">
        <v>7768</v>
      </c>
    </row>
    <row r="2548" spans="2:9">
      <c r="B2548" s="26" t="s">
        <v>7770</v>
      </c>
      <c r="C2548" s="27" t="s">
        <v>7771</v>
      </c>
      <c r="D2548" s="27">
        <v>-0.31163725180669433</v>
      </c>
      <c r="E2548" s="27">
        <v>0.64348716391779115</v>
      </c>
      <c r="F2548" s="27" t="s">
        <v>7770</v>
      </c>
      <c r="G2548" s="27" t="s">
        <v>7770</v>
      </c>
      <c r="H2548" s="27" t="s">
        <v>1497</v>
      </c>
      <c r="I2548" s="26" t="s">
        <v>7770</v>
      </c>
    </row>
    <row r="2549" spans="2:9">
      <c r="B2549" s="26" t="s">
        <v>7772</v>
      </c>
      <c r="C2549" s="27" t="s">
        <v>7773</v>
      </c>
      <c r="D2549" s="27">
        <v>0.46012988773588231</v>
      </c>
      <c r="E2549" s="27">
        <v>2.2115764540437537</v>
      </c>
      <c r="F2549" s="27" t="s">
        <v>7772</v>
      </c>
      <c r="G2549" s="27" t="s">
        <v>7772</v>
      </c>
      <c r="H2549" s="27" t="s">
        <v>1368</v>
      </c>
      <c r="I2549" s="26" t="s">
        <v>7772</v>
      </c>
    </row>
    <row r="2550" spans="2:9">
      <c r="B2550" s="26" t="s">
        <v>7774</v>
      </c>
      <c r="C2550" s="27" t="s">
        <v>7775</v>
      </c>
      <c r="D2550" s="27">
        <v>0.52798653323131939</v>
      </c>
      <c r="E2550" s="27">
        <v>1.1682849612179067</v>
      </c>
      <c r="F2550" s="27" t="s">
        <v>7774</v>
      </c>
      <c r="G2550" s="27" t="s">
        <v>7774</v>
      </c>
      <c r="H2550" s="27" t="s">
        <v>1720</v>
      </c>
      <c r="I2550" s="26" t="s">
        <v>7774</v>
      </c>
    </row>
    <row r="2551" spans="2:9">
      <c r="B2551" s="26" t="s">
        <v>7776</v>
      </c>
      <c r="C2551" s="27" t="s">
        <v>7776</v>
      </c>
      <c r="D2551" s="27">
        <v>0.95220798801474549</v>
      </c>
      <c r="E2551" s="27">
        <v>0.975192266644612</v>
      </c>
      <c r="F2551" s="27" t="s">
        <v>7776</v>
      </c>
      <c r="G2551" s="27" t="s">
        <v>7776</v>
      </c>
      <c r="H2551" s="27" t="s">
        <v>1160</v>
      </c>
      <c r="I2551" s="26" t="s">
        <v>7776</v>
      </c>
    </row>
    <row r="2552" spans="2:9">
      <c r="B2552" s="26" t="s">
        <v>7777</v>
      </c>
      <c r="C2552" s="27" t="s">
        <v>7778</v>
      </c>
      <c r="D2552" s="27">
        <v>0.74040705283684194</v>
      </c>
      <c r="E2552" s="27">
        <v>-1.5335841100413676</v>
      </c>
      <c r="F2552" s="27" t="s">
        <v>7777</v>
      </c>
      <c r="G2552" s="27" t="s">
        <v>5045</v>
      </c>
      <c r="H2552" s="27" t="s">
        <v>488</v>
      </c>
      <c r="I2552" s="26" t="s">
        <v>7777</v>
      </c>
    </row>
    <row r="2553" spans="2:9">
      <c r="B2553" s="26" t="s">
        <v>7779</v>
      </c>
      <c r="C2553" s="27" t="s">
        <v>7780</v>
      </c>
      <c r="D2553" s="27">
        <v>-0.13269860095928313</v>
      </c>
      <c r="E2553" s="27">
        <v>0.26228458246026476</v>
      </c>
      <c r="F2553" s="27" t="s">
        <v>7779</v>
      </c>
      <c r="G2553" s="27" t="s">
        <v>7779</v>
      </c>
      <c r="H2553" s="27" t="s">
        <v>2121</v>
      </c>
      <c r="I2553" s="26" t="s">
        <v>7779</v>
      </c>
    </row>
    <row r="2554" spans="2:9">
      <c r="B2554" s="26" t="s">
        <v>7781</v>
      </c>
      <c r="C2554" s="27" t="s">
        <v>7782</v>
      </c>
      <c r="D2554" s="27">
        <v>9.9322498940799045E-2</v>
      </c>
      <c r="E2554" s="27">
        <v>-1.3376412826795661</v>
      </c>
      <c r="F2554" s="27" t="s">
        <v>7781</v>
      </c>
      <c r="G2554" s="27" t="s">
        <v>7783</v>
      </c>
      <c r="H2554" s="27" t="s">
        <v>1257</v>
      </c>
      <c r="I2554" s="26" t="s">
        <v>7781</v>
      </c>
    </row>
    <row r="2555" spans="2:9">
      <c r="B2555" s="26" t="s">
        <v>7784</v>
      </c>
      <c r="C2555" s="27" t="s">
        <v>7785</v>
      </c>
      <c r="D2555" s="27">
        <v>-2.2543836171653084E-3</v>
      </c>
      <c r="E2555" s="27">
        <v>-1.3675963686315469</v>
      </c>
      <c r="F2555" s="27" t="s">
        <v>7784</v>
      </c>
      <c r="G2555" s="27" t="s">
        <v>7786</v>
      </c>
      <c r="H2555" s="27" t="s">
        <v>1564</v>
      </c>
      <c r="I2555" s="26" t="s">
        <v>7784</v>
      </c>
    </row>
    <row r="2556" spans="2:9">
      <c r="B2556" s="26" t="s">
        <v>7787</v>
      </c>
      <c r="C2556" s="27" t="s">
        <v>7788</v>
      </c>
      <c r="D2556" s="27">
        <v>0.83732168201272217</v>
      </c>
      <c r="E2556" s="27">
        <v>-7.2741656915834702E-2</v>
      </c>
      <c r="F2556" s="27" t="s">
        <v>7787</v>
      </c>
      <c r="G2556" s="27" t="s">
        <v>7789</v>
      </c>
      <c r="H2556" s="27" t="s">
        <v>1293</v>
      </c>
      <c r="I2556" s="26" t="s">
        <v>7787</v>
      </c>
    </row>
    <row r="2557" spans="2:9">
      <c r="B2557" s="26" t="s">
        <v>7760</v>
      </c>
      <c r="C2557" s="27" t="s">
        <v>7790</v>
      </c>
      <c r="D2557" s="27">
        <v>-0.86056600362239677</v>
      </c>
      <c r="E2557" s="27">
        <v>-1.1833786114127851</v>
      </c>
      <c r="F2557" s="27" t="s">
        <v>7760</v>
      </c>
      <c r="G2557" s="27" t="s">
        <v>7760</v>
      </c>
      <c r="H2557" s="27" t="s">
        <v>1264</v>
      </c>
      <c r="I2557" s="26" t="s">
        <v>7760</v>
      </c>
    </row>
    <row r="2558" spans="2:9">
      <c r="B2558" s="26" t="s">
        <v>7791</v>
      </c>
      <c r="C2558" s="27" t="s">
        <v>7792</v>
      </c>
      <c r="D2558" s="27">
        <v>-0.58456894413463401</v>
      </c>
      <c r="E2558" s="27">
        <v>-1.2339041479286912</v>
      </c>
      <c r="F2558" s="27" t="s">
        <v>7791</v>
      </c>
      <c r="G2558" s="27" t="s">
        <v>6806</v>
      </c>
      <c r="H2558" s="27" t="s">
        <v>1449</v>
      </c>
      <c r="I2558" s="26" t="s">
        <v>7791</v>
      </c>
    </row>
    <row r="2559" spans="2:9">
      <c r="B2559" s="26" t="s">
        <v>7793</v>
      </c>
      <c r="C2559" s="27" t="s">
        <v>7794</v>
      </c>
      <c r="D2559" s="27">
        <v>-0.49428772503453644</v>
      </c>
      <c r="E2559" s="27">
        <v>0.54832136605155624</v>
      </c>
      <c r="F2559" s="27" t="s">
        <v>7793</v>
      </c>
      <c r="G2559" s="27" t="s">
        <v>7795</v>
      </c>
      <c r="H2559" s="27" t="s">
        <v>1320</v>
      </c>
      <c r="I2559" s="26" t="s">
        <v>7793</v>
      </c>
    </row>
    <row r="2560" spans="2:9">
      <c r="B2560" s="26" t="s">
        <v>7796</v>
      </c>
      <c r="C2560" s="27" t="s">
        <v>7797</v>
      </c>
      <c r="D2560" s="27">
        <v>0.83501964556645836</v>
      </c>
      <c r="E2560" s="27">
        <v>1.8634356526494933</v>
      </c>
      <c r="F2560" s="27" t="s">
        <v>7796</v>
      </c>
      <c r="G2560" s="27" t="s">
        <v>7798</v>
      </c>
      <c r="H2560" s="27" t="s">
        <v>7799</v>
      </c>
      <c r="I2560" s="26" t="s">
        <v>7796</v>
      </c>
    </row>
    <row r="2561" spans="2:9">
      <c r="B2561" s="26" t="s">
        <v>7800</v>
      </c>
      <c r="C2561" s="27" t="s">
        <v>7801</v>
      </c>
      <c r="D2561" s="27">
        <v>7.1355343006840058E-2</v>
      </c>
      <c r="E2561" s="27">
        <v>-1.3305535005872167</v>
      </c>
      <c r="F2561" s="27" t="s">
        <v>7800</v>
      </c>
      <c r="G2561" s="27" t="s">
        <v>7802</v>
      </c>
      <c r="H2561" s="27" t="s">
        <v>1257</v>
      </c>
      <c r="I2561" s="26" t="s">
        <v>7800</v>
      </c>
    </row>
    <row r="2562" spans="2:9">
      <c r="B2562" s="26" t="s">
        <v>7803</v>
      </c>
      <c r="C2562" s="27" t="s">
        <v>7804</v>
      </c>
      <c r="D2562" s="27">
        <v>1.1133769711270904</v>
      </c>
      <c r="E2562" s="27">
        <v>0.35400165329469285</v>
      </c>
      <c r="F2562" s="27" t="s">
        <v>7803</v>
      </c>
      <c r="G2562" s="27" t="s">
        <v>7803</v>
      </c>
      <c r="H2562" s="27" t="s">
        <v>1296</v>
      </c>
      <c r="I2562" s="26" t="s">
        <v>7803</v>
      </c>
    </row>
    <row r="2563" spans="2:9">
      <c r="B2563" s="26" t="s">
        <v>7805</v>
      </c>
      <c r="C2563" s="27" t="s">
        <v>7806</v>
      </c>
      <c r="D2563" s="27">
        <v>-0.54356882192742839</v>
      </c>
      <c r="E2563" s="27">
        <v>2.3879071461370489</v>
      </c>
      <c r="F2563" s="27" t="s">
        <v>7805</v>
      </c>
      <c r="G2563" s="27" t="s">
        <v>7805</v>
      </c>
      <c r="H2563" s="27" t="s">
        <v>1174</v>
      </c>
      <c r="I2563" s="26" t="s">
        <v>7805</v>
      </c>
    </row>
    <row r="2564" spans="2:9">
      <c r="B2564" s="26" t="s">
        <v>7807</v>
      </c>
      <c r="C2564" s="27" t="s">
        <v>7808</v>
      </c>
      <c r="D2564" s="27">
        <v>0.63992671727743722</v>
      </c>
      <c r="E2564" s="27">
        <v>1.2027202999029056</v>
      </c>
      <c r="F2564" s="27" t="s">
        <v>7807</v>
      </c>
      <c r="G2564" s="27" t="s">
        <v>7807</v>
      </c>
      <c r="H2564" s="27" t="s">
        <v>3655</v>
      </c>
      <c r="I2564" s="26" t="s">
        <v>7807</v>
      </c>
    </row>
    <row r="2565" spans="2:9">
      <c r="B2565" s="26" t="s">
        <v>7809</v>
      </c>
      <c r="C2565" s="27" t="s">
        <v>7810</v>
      </c>
      <c r="D2565" s="27">
        <v>1.1150629518081099</v>
      </c>
      <c r="E2565" s="27">
        <v>-2.8064719141013765</v>
      </c>
      <c r="F2565" s="27" t="s">
        <v>7809</v>
      </c>
      <c r="G2565" s="27" t="s">
        <v>7809</v>
      </c>
      <c r="H2565" s="27" t="s">
        <v>488</v>
      </c>
      <c r="I2565" s="26" t="s">
        <v>7809</v>
      </c>
    </row>
    <row r="2566" spans="2:9">
      <c r="B2566" s="26" t="s">
        <v>7811</v>
      </c>
      <c r="C2566" s="27" t="s">
        <v>7812</v>
      </c>
      <c r="D2566" s="27">
        <v>-8.8342105041626734E-2</v>
      </c>
      <c r="E2566" s="27">
        <v>2.0866109488431368</v>
      </c>
      <c r="F2566" s="27" t="s">
        <v>7811</v>
      </c>
      <c r="G2566" s="27" t="s">
        <v>7813</v>
      </c>
      <c r="H2566" s="27" t="s">
        <v>1427</v>
      </c>
      <c r="I2566" s="26" t="s">
        <v>7811</v>
      </c>
    </row>
    <row r="2567" spans="2:9">
      <c r="B2567" s="26" t="s">
        <v>7814</v>
      </c>
      <c r="C2567" s="27" t="s">
        <v>7815</v>
      </c>
      <c r="D2567" s="27">
        <v>0.33853627737044639</v>
      </c>
      <c r="E2567" s="27">
        <v>-1.7809165410089445</v>
      </c>
      <c r="F2567" s="27" t="s">
        <v>7814</v>
      </c>
      <c r="G2567" s="27" t="s">
        <v>7816</v>
      </c>
      <c r="H2567" s="27" t="s">
        <v>1198</v>
      </c>
      <c r="I2567" s="26" t="s">
        <v>7814</v>
      </c>
    </row>
    <row r="2568" spans="2:9">
      <c r="B2568" s="26" t="s">
        <v>7817</v>
      </c>
      <c r="C2568" s="27" t="s">
        <v>7818</v>
      </c>
      <c r="D2568" s="27">
        <v>0.35369622200718231</v>
      </c>
      <c r="E2568" s="27">
        <v>-2.7202701828111753</v>
      </c>
      <c r="F2568" s="27" t="s">
        <v>7817</v>
      </c>
      <c r="G2568" s="27" t="s">
        <v>7819</v>
      </c>
      <c r="H2568" s="27" t="s">
        <v>488</v>
      </c>
      <c r="I2568" s="26" t="s">
        <v>7817</v>
      </c>
    </row>
    <row r="2569" spans="2:9">
      <c r="B2569" s="26" t="s">
        <v>7820</v>
      </c>
      <c r="C2569" s="27" t="s">
        <v>7821</v>
      </c>
      <c r="D2569" s="27">
        <v>0.89274985404346452</v>
      </c>
      <c r="E2569" s="27">
        <v>0.89959677462703125</v>
      </c>
      <c r="F2569" s="27" t="s">
        <v>7820</v>
      </c>
      <c r="G2569" s="27" t="s">
        <v>7820</v>
      </c>
      <c r="H2569" s="27" t="s">
        <v>1160</v>
      </c>
      <c r="I2569" s="26" t="s">
        <v>7820</v>
      </c>
    </row>
    <row r="2570" spans="2:9">
      <c r="B2570" s="26" t="s">
        <v>7822</v>
      </c>
      <c r="C2570" s="27" t="s">
        <v>7823</v>
      </c>
      <c r="D2570" s="27">
        <v>0.76632347182688731</v>
      </c>
      <c r="E2570" s="27">
        <v>1.5267127549548061</v>
      </c>
      <c r="F2570" s="27" t="s">
        <v>7822</v>
      </c>
      <c r="G2570" s="27" t="s">
        <v>7824</v>
      </c>
      <c r="H2570" s="27" t="s">
        <v>2223</v>
      </c>
      <c r="I2570" s="26" t="s">
        <v>7822</v>
      </c>
    </row>
    <row r="2571" spans="2:9">
      <c r="B2571" s="26" t="s">
        <v>7825</v>
      </c>
      <c r="C2571" s="27" t="s">
        <v>7826</v>
      </c>
      <c r="D2571" s="27">
        <v>-0.51979744603704714</v>
      </c>
      <c r="E2571" s="27">
        <v>-0.99550439601542107</v>
      </c>
      <c r="F2571" s="27" t="s">
        <v>7825</v>
      </c>
      <c r="G2571" s="27" t="s">
        <v>7827</v>
      </c>
      <c r="H2571" s="27" t="s">
        <v>1281</v>
      </c>
      <c r="I2571" s="26" t="s">
        <v>7825</v>
      </c>
    </row>
    <row r="2572" spans="2:9">
      <c r="B2572" s="26" t="s">
        <v>7828</v>
      </c>
      <c r="C2572" s="27" t="s">
        <v>7829</v>
      </c>
      <c r="D2572" s="27">
        <v>0.8619169067859872</v>
      </c>
      <c r="E2572" s="27">
        <v>2.0504128721549823E-2</v>
      </c>
      <c r="F2572" s="27" t="s">
        <v>7828</v>
      </c>
      <c r="G2572" s="27" t="s">
        <v>7830</v>
      </c>
      <c r="H2572" s="27" t="s">
        <v>1293</v>
      </c>
      <c r="I2572" s="26" t="s">
        <v>7828</v>
      </c>
    </row>
    <row r="2573" spans="2:9">
      <c r="B2573" s="26" t="s">
        <v>7831</v>
      </c>
      <c r="C2573" s="27" t="s">
        <v>7832</v>
      </c>
      <c r="D2573" s="27">
        <v>0.54825003284630558</v>
      </c>
      <c r="E2573" s="27">
        <v>0.65063951161517186</v>
      </c>
      <c r="F2573" s="27" t="s">
        <v>7831</v>
      </c>
      <c r="G2573" s="27" t="s">
        <v>7831</v>
      </c>
      <c r="H2573" s="27" t="s">
        <v>1184</v>
      </c>
      <c r="I2573" s="26" t="s">
        <v>7831</v>
      </c>
    </row>
    <row r="2574" spans="2:9">
      <c r="B2574" s="26" t="s">
        <v>7833</v>
      </c>
      <c r="C2574" s="27" t="s">
        <v>7834</v>
      </c>
      <c r="D2574" s="27">
        <v>-0.95719615765906907</v>
      </c>
      <c r="E2574" s="27">
        <v>-1.1919865752836218</v>
      </c>
      <c r="F2574" s="27" t="s">
        <v>7833</v>
      </c>
      <c r="G2574" s="27" t="s">
        <v>7835</v>
      </c>
      <c r="H2574" s="27" t="s">
        <v>1264</v>
      </c>
      <c r="I2574" s="26" t="s">
        <v>7833</v>
      </c>
    </row>
    <row r="2575" spans="2:9">
      <c r="B2575" s="26" t="s">
        <v>7836</v>
      </c>
      <c r="C2575" s="27" t="s">
        <v>7837</v>
      </c>
      <c r="D2575" s="27">
        <v>0.62122373641631479</v>
      </c>
      <c r="E2575" s="27">
        <v>2.2576183813935828</v>
      </c>
      <c r="F2575" s="27" t="s">
        <v>7836</v>
      </c>
      <c r="G2575" s="27" t="s">
        <v>7836</v>
      </c>
      <c r="H2575" s="27" t="s">
        <v>2429</v>
      </c>
      <c r="I2575" s="26" t="s">
        <v>7836</v>
      </c>
    </row>
    <row r="2576" spans="2:9">
      <c r="B2576" s="26" t="s">
        <v>7838</v>
      </c>
      <c r="C2576" s="27" t="s">
        <v>7839</v>
      </c>
      <c r="D2576" s="27">
        <v>-0.33121985879722388</v>
      </c>
      <c r="E2576" s="27">
        <v>-0.56636903854578213</v>
      </c>
      <c r="F2576" s="27" t="s">
        <v>7838</v>
      </c>
      <c r="G2576" s="27" t="s">
        <v>7840</v>
      </c>
      <c r="H2576" s="27" t="s">
        <v>1789</v>
      </c>
      <c r="I2576" s="26" t="s">
        <v>7838</v>
      </c>
    </row>
    <row r="2577" spans="2:9">
      <c r="B2577" s="26" t="s">
        <v>7841</v>
      </c>
      <c r="C2577" s="27" t="s">
        <v>7842</v>
      </c>
      <c r="D2577" s="27">
        <v>0.90979301975638927</v>
      </c>
      <c r="E2577" s="27">
        <v>9.2086884041356606E-2</v>
      </c>
      <c r="F2577" s="27" t="s">
        <v>7841</v>
      </c>
      <c r="G2577" s="27" t="s">
        <v>7841</v>
      </c>
      <c r="H2577" s="27" t="s">
        <v>1436</v>
      </c>
      <c r="I2577" s="26" t="s">
        <v>7841</v>
      </c>
    </row>
    <row r="2578" spans="2:9">
      <c r="B2578" s="26" t="s">
        <v>7843</v>
      </c>
      <c r="C2578" s="27" t="s">
        <v>7844</v>
      </c>
      <c r="D2578" s="27">
        <v>0.30344992895735562</v>
      </c>
      <c r="E2578" s="27">
        <v>1.7939890666909806</v>
      </c>
      <c r="F2578" s="27" t="s">
        <v>7843</v>
      </c>
      <c r="G2578" s="27" t="s">
        <v>7843</v>
      </c>
      <c r="H2578" s="27" t="s">
        <v>1913</v>
      </c>
      <c r="I2578" s="26" t="s">
        <v>7843</v>
      </c>
    </row>
    <row r="2579" spans="2:9">
      <c r="B2579" s="26" t="s">
        <v>7845</v>
      </c>
      <c r="C2579" s="27" t="s">
        <v>7846</v>
      </c>
      <c r="D2579" s="27">
        <v>-0.49565778825851414</v>
      </c>
      <c r="E2579" s="27">
        <v>0.37106049836789401</v>
      </c>
      <c r="F2579" s="27" t="s">
        <v>7845</v>
      </c>
      <c r="G2579" s="27" t="s">
        <v>7845</v>
      </c>
      <c r="H2579" s="27" t="s">
        <v>1320</v>
      </c>
      <c r="I2579" s="26" t="s">
        <v>7845</v>
      </c>
    </row>
    <row r="2580" spans="2:9">
      <c r="B2580" s="26" t="s">
        <v>7847</v>
      </c>
      <c r="C2580" s="27" t="s">
        <v>7848</v>
      </c>
      <c r="D2580" s="27">
        <v>1.1517916050856107</v>
      </c>
      <c r="E2580" s="27">
        <v>-2.6826407827284195</v>
      </c>
      <c r="F2580" s="27" t="s">
        <v>7847</v>
      </c>
      <c r="G2580" s="27" t="s">
        <v>7849</v>
      </c>
      <c r="H2580" s="27" t="s">
        <v>488</v>
      </c>
      <c r="I2580" s="26" t="s">
        <v>7847</v>
      </c>
    </row>
    <row r="2581" spans="2:9">
      <c r="B2581" s="26" t="s">
        <v>7850</v>
      </c>
      <c r="C2581" s="27" t="s">
        <v>7851</v>
      </c>
      <c r="D2581" s="27">
        <v>0.22130600677975135</v>
      </c>
      <c r="E2581" s="27">
        <v>1.762869763040072</v>
      </c>
      <c r="F2581" s="27" t="s">
        <v>7850</v>
      </c>
      <c r="G2581" s="27" t="s">
        <v>7852</v>
      </c>
      <c r="H2581" s="27" t="s">
        <v>1913</v>
      </c>
      <c r="I2581" s="26" t="s">
        <v>7850</v>
      </c>
    </row>
    <row r="2582" spans="2:9">
      <c r="B2582" s="26" t="s">
        <v>7853</v>
      </c>
      <c r="C2582" s="27" t="s">
        <v>7854</v>
      </c>
      <c r="D2582" s="27">
        <v>-0.55058790460646589</v>
      </c>
      <c r="E2582" s="27">
        <v>0.50044445413217409</v>
      </c>
      <c r="F2582" s="27" t="s">
        <v>7853</v>
      </c>
      <c r="G2582" s="27" t="s">
        <v>7853</v>
      </c>
      <c r="H2582" s="27" t="s">
        <v>1320</v>
      </c>
      <c r="I2582" s="26" t="s">
        <v>7853</v>
      </c>
    </row>
    <row r="2583" spans="2:9">
      <c r="B2583" s="26" t="s">
        <v>7855</v>
      </c>
      <c r="C2583" s="27" t="s">
        <v>7856</v>
      </c>
      <c r="D2583" s="27">
        <v>-0.5571125939671363</v>
      </c>
      <c r="E2583" s="27">
        <v>0.46918290438744387</v>
      </c>
      <c r="F2583" s="27" t="s">
        <v>7855</v>
      </c>
      <c r="G2583" s="27" t="s">
        <v>7855</v>
      </c>
      <c r="H2583" s="27" t="s">
        <v>1320</v>
      </c>
      <c r="I2583" s="26" t="s">
        <v>7855</v>
      </c>
    </row>
    <row r="2584" spans="2:9">
      <c r="B2584" s="26" t="s">
        <v>7857</v>
      </c>
      <c r="C2584" s="27" t="s">
        <v>7858</v>
      </c>
      <c r="D2584" s="27">
        <v>0.90421669332804622</v>
      </c>
      <c r="E2584" s="27">
        <v>1.8751469035431274</v>
      </c>
      <c r="F2584" s="27" t="s">
        <v>7857</v>
      </c>
      <c r="G2584" s="27" t="s">
        <v>7859</v>
      </c>
      <c r="H2584" s="27" t="s">
        <v>1160</v>
      </c>
      <c r="I2584" s="26" t="s">
        <v>7857</v>
      </c>
    </row>
    <row r="2585" spans="2:9">
      <c r="B2585" s="26" t="s">
        <v>7860</v>
      </c>
      <c r="C2585" s="27" t="s">
        <v>7861</v>
      </c>
      <c r="D2585" s="27">
        <v>0.81836217215925666</v>
      </c>
      <c r="E2585" s="27">
        <v>2.4908990423414634</v>
      </c>
      <c r="F2585" s="27" t="s">
        <v>7860</v>
      </c>
      <c r="G2585" s="27" t="s">
        <v>7862</v>
      </c>
      <c r="H2585" s="27" t="s">
        <v>1160</v>
      </c>
      <c r="I2585" s="26" t="s">
        <v>7860</v>
      </c>
    </row>
    <row r="2586" spans="2:9">
      <c r="B2586" s="26" t="s">
        <v>7863</v>
      </c>
      <c r="C2586" s="27" t="s">
        <v>7864</v>
      </c>
      <c r="D2586" s="27">
        <v>-0.36024643315579985</v>
      </c>
      <c r="E2586" s="27">
        <v>2.9072472608362441</v>
      </c>
      <c r="F2586" s="27" t="s">
        <v>7863</v>
      </c>
      <c r="G2586" s="27" t="s">
        <v>7865</v>
      </c>
      <c r="H2586" s="27" t="s">
        <v>3360</v>
      </c>
      <c r="I2586" s="26" t="s">
        <v>7863</v>
      </c>
    </row>
    <row r="2587" spans="2:9">
      <c r="B2587" s="26" t="s">
        <v>7866</v>
      </c>
      <c r="C2587" s="27" t="s">
        <v>7867</v>
      </c>
      <c r="D2587" s="27">
        <v>0.23968955683490104</v>
      </c>
      <c r="E2587" s="27">
        <v>-1.0638235401978733</v>
      </c>
      <c r="F2587" s="27" t="s">
        <v>7866</v>
      </c>
      <c r="G2587" s="27" t="s">
        <v>7868</v>
      </c>
      <c r="H2587" s="27" t="s">
        <v>7025</v>
      </c>
      <c r="I2587" s="26" t="s">
        <v>7866</v>
      </c>
    </row>
    <row r="2588" spans="2:9">
      <c r="B2588" s="26" t="s">
        <v>7869</v>
      </c>
      <c r="C2588" s="27" t="s">
        <v>7870</v>
      </c>
      <c r="D2588" s="27">
        <v>0.21037326445178431</v>
      </c>
      <c r="E2588" s="27">
        <v>0.4355678526077022</v>
      </c>
      <c r="F2588" s="27" t="s">
        <v>7869</v>
      </c>
      <c r="G2588" s="27" t="s">
        <v>7869</v>
      </c>
      <c r="H2588" s="27" t="s">
        <v>2846</v>
      </c>
      <c r="I2588" s="26" t="s">
        <v>7869</v>
      </c>
    </row>
    <row r="2589" spans="2:9">
      <c r="B2589" s="26" t="s">
        <v>7871</v>
      </c>
      <c r="C2589" s="27" t="s">
        <v>7872</v>
      </c>
      <c r="D2589" s="27">
        <v>1.1004423306076987</v>
      </c>
      <c r="E2589" s="27">
        <v>0.3798220320379353</v>
      </c>
      <c r="F2589" s="27" t="s">
        <v>7871</v>
      </c>
      <c r="G2589" s="27" t="s">
        <v>7871</v>
      </c>
      <c r="H2589" s="27" t="s">
        <v>3031</v>
      </c>
      <c r="I2589" s="26" t="s">
        <v>7871</v>
      </c>
    </row>
    <row r="2590" spans="2:9">
      <c r="B2590" s="26" t="s">
        <v>7873</v>
      </c>
      <c r="C2590" s="27" t="s">
        <v>7874</v>
      </c>
      <c r="D2590" s="27">
        <v>0.54049007454957787</v>
      </c>
      <c r="E2590" s="27">
        <v>-1.4519917784609258</v>
      </c>
      <c r="F2590" s="27" t="s">
        <v>7873</v>
      </c>
      <c r="G2590" s="27" t="s">
        <v>7875</v>
      </c>
      <c r="H2590" s="27" t="s">
        <v>488</v>
      </c>
      <c r="I2590" s="26" t="s">
        <v>7873</v>
      </c>
    </row>
    <row r="2591" spans="2:9">
      <c r="B2591" s="26" t="s">
        <v>7876</v>
      </c>
      <c r="C2591" s="27" t="s">
        <v>7877</v>
      </c>
      <c r="D2591" s="27">
        <v>0.78402982526393628</v>
      </c>
      <c r="E2591" s="27">
        <v>8.6741118494871886E-2</v>
      </c>
      <c r="F2591" s="27" t="s">
        <v>7876</v>
      </c>
      <c r="G2591" s="27" t="s">
        <v>7878</v>
      </c>
      <c r="H2591" s="27" t="s">
        <v>1293</v>
      </c>
      <c r="I2591" s="26" t="s">
        <v>7876</v>
      </c>
    </row>
    <row r="2592" spans="2:9">
      <c r="B2592" s="26" t="s">
        <v>7879</v>
      </c>
      <c r="C2592" s="27" t="s">
        <v>7880</v>
      </c>
      <c r="D2592" s="27">
        <v>-0.37681831922317705</v>
      </c>
      <c r="E2592" s="27">
        <v>-0.79365882304507418</v>
      </c>
      <c r="F2592" s="27" t="s">
        <v>7879</v>
      </c>
      <c r="G2592" s="27" t="s">
        <v>7881</v>
      </c>
      <c r="H2592" s="27" t="s">
        <v>1281</v>
      </c>
      <c r="I2592" s="26" t="s">
        <v>7879</v>
      </c>
    </row>
    <row r="2593" spans="2:9">
      <c r="B2593" s="26" t="s">
        <v>7882</v>
      </c>
      <c r="C2593" s="27" t="s">
        <v>7882</v>
      </c>
      <c r="D2593" s="27">
        <v>0.67139675924668762</v>
      </c>
      <c r="E2593" s="27">
        <v>0.75629127742152991</v>
      </c>
      <c r="F2593" s="27" t="s">
        <v>7882</v>
      </c>
      <c r="G2593" s="27" t="s">
        <v>7882</v>
      </c>
      <c r="H2593" s="27" t="s">
        <v>1222</v>
      </c>
      <c r="I2593" s="26" t="s">
        <v>7882</v>
      </c>
    </row>
    <row r="2594" spans="2:9">
      <c r="B2594" s="26" t="s">
        <v>7883</v>
      </c>
      <c r="C2594" s="27" t="s">
        <v>7884</v>
      </c>
      <c r="D2594" s="27">
        <v>0.7545425050047827</v>
      </c>
      <c r="E2594" s="27">
        <v>0.48563960969670611</v>
      </c>
      <c r="F2594" s="27" t="s">
        <v>7883</v>
      </c>
      <c r="G2594" s="27" t="s">
        <v>7883</v>
      </c>
      <c r="H2594" s="27" t="s">
        <v>1991</v>
      </c>
      <c r="I2594" s="26" t="s">
        <v>7883</v>
      </c>
    </row>
    <row r="2595" spans="2:9">
      <c r="B2595" s="26" t="s">
        <v>7885</v>
      </c>
      <c r="C2595" s="27" t="s">
        <v>7886</v>
      </c>
      <c r="D2595" s="27">
        <v>0.69488191518385656</v>
      </c>
      <c r="E2595" s="27">
        <v>0.64408758050976977</v>
      </c>
      <c r="F2595" s="27" t="s">
        <v>7885</v>
      </c>
      <c r="G2595" s="27" t="s">
        <v>7885</v>
      </c>
      <c r="H2595" s="27" t="s">
        <v>1222</v>
      </c>
      <c r="I2595" s="26" t="s">
        <v>7885</v>
      </c>
    </row>
    <row r="2596" spans="2:9">
      <c r="B2596" s="26" t="s">
        <v>7887</v>
      </c>
      <c r="C2596" s="27" t="s">
        <v>7888</v>
      </c>
      <c r="D2596" s="27">
        <v>-0.32437468524735319</v>
      </c>
      <c r="E2596" s="27">
        <v>-3.0362097713588971</v>
      </c>
      <c r="F2596" s="27" t="s">
        <v>7887</v>
      </c>
      <c r="G2596" s="27" t="s">
        <v>7889</v>
      </c>
      <c r="H2596" s="27" t="s">
        <v>3796</v>
      </c>
      <c r="I2596" s="26" t="s">
        <v>7887</v>
      </c>
    </row>
    <row r="2597" spans="2:9">
      <c r="B2597" s="26" t="s">
        <v>7890</v>
      </c>
      <c r="C2597" s="27" t="s">
        <v>7891</v>
      </c>
      <c r="D2597" s="27">
        <v>0.60628027348629987</v>
      </c>
      <c r="E2597" s="27">
        <v>-2.1045878188370755</v>
      </c>
      <c r="F2597" s="27" t="s">
        <v>7890</v>
      </c>
      <c r="G2597" s="27" t="s">
        <v>7892</v>
      </c>
      <c r="H2597" s="27" t="s">
        <v>488</v>
      </c>
      <c r="I2597" s="26" t="s">
        <v>7890</v>
      </c>
    </row>
    <row r="2598" spans="2:9">
      <c r="B2598" s="26" t="s">
        <v>7893</v>
      </c>
      <c r="C2598" s="27" t="s">
        <v>7894</v>
      </c>
      <c r="D2598" s="27">
        <v>0.79288391546588921</v>
      </c>
      <c r="E2598" s="27">
        <v>0.18030298370653808</v>
      </c>
      <c r="F2598" s="27" t="s">
        <v>7893</v>
      </c>
      <c r="G2598" s="27" t="s">
        <v>7893</v>
      </c>
      <c r="H2598" s="27" t="s">
        <v>1325</v>
      </c>
      <c r="I2598" s="26" t="s">
        <v>7893</v>
      </c>
    </row>
    <row r="2599" spans="2:9">
      <c r="B2599" s="26" t="s">
        <v>7895</v>
      </c>
      <c r="C2599" s="27" t="s">
        <v>7896</v>
      </c>
      <c r="D2599" s="27">
        <v>1.0064057130428372</v>
      </c>
      <c r="E2599" s="27">
        <v>0.32020161168773742</v>
      </c>
      <c r="F2599" s="27" t="s">
        <v>7895</v>
      </c>
      <c r="G2599" s="27" t="s">
        <v>7895</v>
      </c>
      <c r="H2599" s="27" t="s">
        <v>1296</v>
      </c>
      <c r="I2599" s="26" t="s">
        <v>7895</v>
      </c>
    </row>
    <row r="2600" spans="2:9">
      <c r="B2600" s="26" t="s">
        <v>7897</v>
      </c>
      <c r="C2600" s="27" t="s">
        <v>7898</v>
      </c>
      <c r="D2600" s="27">
        <v>0.79421729465453539</v>
      </c>
      <c r="E2600" s="27">
        <v>0.2155813238771018</v>
      </c>
      <c r="F2600" s="27" t="s">
        <v>7897</v>
      </c>
      <c r="G2600" s="27" t="s">
        <v>7899</v>
      </c>
      <c r="H2600" s="27" t="s">
        <v>1325</v>
      </c>
      <c r="I2600" s="26" t="s">
        <v>7897</v>
      </c>
    </row>
    <row r="2601" spans="2:9">
      <c r="B2601" s="26" t="s">
        <v>7900</v>
      </c>
      <c r="C2601" s="27" t="s">
        <v>7901</v>
      </c>
      <c r="D2601" s="27">
        <v>-0.40155489127167282</v>
      </c>
      <c r="E2601" s="27">
        <v>-0.82265219178038929</v>
      </c>
      <c r="F2601" s="27" t="s">
        <v>7900</v>
      </c>
      <c r="G2601" s="27" t="s">
        <v>7902</v>
      </c>
      <c r="H2601" s="27" t="s">
        <v>1281</v>
      </c>
      <c r="I2601" s="26" t="s">
        <v>7900</v>
      </c>
    </row>
    <row r="2602" spans="2:9">
      <c r="B2602" s="26" t="s">
        <v>7903</v>
      </c>
      <c r="C2602" s="27" t="s">
        <v>7904</v>
      </c>
      <c r="D2602" s="27">
        <v>0.60384028529540379</v>
      </c>
      <c r="E2602" s="27">
        <v>-2.0487198923300398</v>
      </c>
      <c r="F2602" s="27" t="s">
        <v>7903</v>
      </c>
      <c r="G2602" s="27" t="s">
        <v>7905</v>
      </c>
      <c r="H2602" s="27" t="s">
        <v>488</v>
      </c>
      <c r="I2602" s="26" t="s">
        <v>7903</v>
      </c>
    </row>
    <row r="2603" spans="2:9">
      <c r="B2603" s="26" t="s">
        <v>7906</v>
      </c>
      <c r="C2603" s="27" t="s">
        <v>7907</v>
      </c>
      <c r="D2603" s="27">
        <v>0.52255681382183861</v>
      </c>
      <c r="E2603" s="27">
        <v>0.60974471316940415</v>
      </c>
      <c r="F2603" s="27" t="s">
        <v>7906</v>
      </c>
      <c r="G2603" s="27" t="s">
        <v>7906</v>
      </c>
      <c r="H2603" s="27" t="s">
        <v>1765</v>
      </c>
      <c r="I2603" s="26" t="s">
        <v>7906</v>
      </c>
    </row>
    <row r="2604" spans="2:9">
      <c r="B2604" s="26" t="s">
        <v>7908</v>
      </c>
      <c r="C2604" s="27" t="s">
        <v>7909</v>
      </c>
      <c r="D2604" s="27">
        <v>1.0649230853590419</v>
      </c>
      <c r="E2604" s="27">
        <v>0.16210723140913672</v>
      </c>
      <c r="F2604" s="27" t="s">
        <v>7908</v>
      </c>
      <c r="G2604" s="27" t="s">
        <v>7910</v>
      </c>
      <c r="H2604" s="27" t="s">
        <v>1270</v>
      </c>
      <c r="I2604" s="26" t="s">
        <v>7908</v>
      </c>
    </row>
    <row r="2605" spans="2:9">
      <c r="B2605" s="26" t="s">
        <v>7911</v>
      </c>
      <c r="C2605" s="27" t="s">
        <v>7912</v>
      </c>
      <c r="D2605" s="27">
        <v>0.48545984536438658</v>
      </c>
      <c r="E2605" s="27">
        <v>-0.31218879246844911</v>
      </c>
      <c r="F2605" s="27" t="s">
        <v>7911</v>
      </c>
      <c r="G2605" s="27" t="s">
        <v>7911</v>
      </c>
      <c r="H2605" s="27" t="s">
        <v>1206</v>
      </c>
      <c r="I2605" s="26" t="s">
        <v>7911</v>
      </c>
    </row>
    <row r="2606" spans="2:9">
      <c r="B2606" s="26" t="s">
        <v>7913</v>
      </c>
      <c r="C2606" s="27" t="s">
        <v>7914</v>
      </c>
      <c r="D2606" s="27">
        <v>-0.71330210265611349</v>
      </c>
      <c r="E2606" s="27">
        <v>-1.099564410073508</v>
      </c>
      <c r="F2606" s="27" t="s">
        <v>7913</v>
      </c>
      <c r="G2606" s="27" t="s">
        <v>7915</v>
      </c>
      <c r="H2606" s="27" t="s">
        <v>1264</v>
      </c>
      <c r="I2606" s="26" t="s">
        <v>7913</v>
      </c>
    </row>
    <row r="2607" spans="2:9">
      <c r="B2607" s="26" t="s">
        <v>7916</v>
      </c>
      <c r="C2607" s="27" t="s">
        <v>7917</v>
      </c>
      <c r="D2607" s="27">
        <v>0.16095474844748286</v>
      </c>
      <c r="E2607" s="27">
        <v>-1.1518053203925092</v>
      </c>
      <c r="F2607" s="27" t="s">
        <v>7916</v>
      </c>
      <c r="G2607" s="27" t="s">
        <v>7916</v>
      </c>
      <c r="H2607" s="27" t="s">
        <v>1155</v>
      </c>
      <c r="I2607" s="26" t="s">
        <v>7916</v>
      </c>
    </row>
    <row r="2608" spans="2:9">
      <c r="B2608" s="26" t="s">
        <v>7918</v>
      </c>
      <c r="C2608" s="27" t="s">
        <v>7919</v>
      </c>
      <c r="D2608" s="27">
        <v>-0.55754891962169861</v>
      </c>
      <c r="E2608" s="27">
        <v>-1.1370174526490116</v>
      </c>
      <c r="F2608" s="27" t="s">
        <v>7918</v>
      </c>
      <c r="G2608" s="27" t="s">
        <v>7918</v>
      </c>
      <c r="H2608" s="27" t="s">
        <v>1264</v>
      </c>
      <c r="I2608" s="26" t="s">
        <v>7918</v>
      </c>
    </row>
    <row r="2609" spans="2:9">
      <c r="B2609" s="26" t="s">
        <v>7920</v>
      </c>
      <c r="C2609" s="27" t="s">
        <v>7921</v>
      </c>
      <c r="D2609" s="27">
        <v>1.0669878341745109</v>
      </c>
      <c r="E2609" s="27">
        <v>-2.552509143655457</v>
      </c>
      <c r="F2609" s="27" t="s">
        <v>7920</v>
      </c>
      <c r="G2609" s="27" t="s">
        <v>7922</v>
      </c>
      <c r="H2609" s="27" t="s">
        <v>488</v>
      </c>
      <c r="I2609" s="26" t="s">
        <v>7920</v>
      </c>
    </row>
    <row r="2610" spans="2:9">
      <c r="B2610" s="26" t="s">
        <v>7923</v>
      </c>
      <c r="C2610" s="27" t="s">
        <v>7924</v>
      </c>
      <c r="D2610" s="27">
        <v>0.33415900593393066</v>
      </c>
      <c r="E2610" s="27">
        <v>-1.6787851121520028</v>
      </c>
      <c r="F2610" s="27" t="s">
        <v>7923</v>
      </c>
      <c r="G2610" s="27" t="s">
        <v>7925</v>
      </c>
      <c r="H2610" s="27" t="s">
        <v>1198</v>
      </c>
      <c r="I2610" s="26" t="s">
        <v>7923</v>
      </c>
    </row>
    <row r="2611" spans="2:9">
      <c r="B2611" s="26" t="s">
        <v>7926</v>
      </c>
      <c r="C2611" s="27" t="s">
        <v>7927</v>
      </c>
      <c r="D2611" s="27">
        <v>1.1069628807996832</v>
      </c>
      <c r="E2611" s="27">
        <v>-0.35393357623933475</v>
      </c>
      <c r="F2611" s="27" t="s">
        <v>7926</v>
      </c>
      <c r="G2611" s="27" t="s">
        <v>7926</v>
      </c>
      <c r="H2611" s="27" t="s">
        <v>1276</v>
      </c>
      <c r="I2611" s="26" t="s">
        <v>7926</v>
      </c>
    </row>
    <row r="2612" spans="2:9">
      <c r="B2612" s="26" t="s">
        <v>7928</v>
      </c>
      <c r="C2612" s="27" t="s">
        <v>7929</v>
      </c>
      <c r="D2612" s="27">
        <v>-0.3158330288145999</v>
      </c>
      <c r="E2612" s="27">
        <v>0.45097563767338383</v>
      </c>
      <c r="F2612" s="27" t="s">
        <v>7928</v>
      </c>
      <c r="G2612" s="27" t="s">
        <v>7930</v>
      </c>
      <c r="H2612" s="27" t="s">
        <v>1789</v>
      </c>
      <c r="I2612" s="26" t="s">
        <v>7928</v>
      </c>
    </row>
    <row r="2613" spans="2:9">
      <c r="B2613" s="26" t="s">
        <v>7931</v>
      </c>
      <c r="C2613" s="27" t="s">
        <v>7932</v>
      </c>
      <c r="D2613" s="27">
        <v>0.28850989484725326</v>
      </c>
      <c r="E2613" s="27">
        <v>1.4101701624918397</v>
      </c>
      <c r="F2613" s="27" t="s">
        <v>7931</v>
      </c>
      <c r="G2613" s="27" t="s">
        <v>7931</v>
      </c>
      <c r="H2613" s="27" t="s">
        <v>1305</v>
      </c>
      <c r="I2613" s="26" t="s">
        <v>7931</v>
      </c>
    </row>
    <row r="2614" spans="2:9">
      <c r="B2614" s="26" t="s">
        <v>7933</v>
      </c>
      <c r="C2614" s="27" t="s">
        <v>7934</v>
      </c>
      <c r="D2614" s="27">
        <v>0.73708396042863356</v>
      </c>
      <c r="E2614" s="27">
        <v>-0.15056554065316574</v>
      </c>
      <c r="F2614" s="27" t="s">
        <v>7933</v>
      </c>
      <c r="G2614" s="27" t="s">
        <v>7933</v>
      </c>
      <c r="H2614" s="27" t="s">
        <v>1299</v>
      </c>
      <c r="I2614" s="26" t="s">
        <v>7933</v>
      </c>
    </row>
    <row r="2615" spans="2:9">
      <c r="B2615" s="26" t="s">
        <v>7935</v>
      </c>
      <c r="C2615" s="27" t="s">
        <v>7936</v>
      </c>
      <c r="D2615" s="27">
        <v>-0.1691061685566759</v>
      </c>
      <c r="E2615" s="27">
        <v>0.35660392786435752</v>
      </c>
      <c r="F2615" s="27" t="s">
        <v>7935</v>
      </c>
      <c r="G2615" s="27" t="s">
        <v>7935</v>
      </c>
      <c r="H2615" s="27" t="s">
        <v>2121</v>
      </c>
      <c r="I2615" s="26" t="s">
        <v>7935</v>
      </c>
    </row>
    <row r="2616" spans="2:9">
      <c r="B2616" s="26" t="s">
        <v>7937</v>
      </c>
      <c r="C2616" s="27" t="s">
        <v>7938</v>
      </c>
      <c r="D2616" s="27">
        <v>1.1271179502455138</v>
      </c>
      <c r="E2616" s="27">
        <v>0.29380172909129543</v>
      </c>
      <c r="F2616" s="27" t="s">
        <v>7937</v>
      </c>
      <c r="G2616" s="27" t="s">
        <v>7937</v>
      </c>
      <c r="H2616" s="27" t="s">
        <v>1296</v>
      </c>
      <c r="I2616" s="26" t="s">
        <v>7937</v>
      </c>
    </row>
    <row r="2617" spans="2:9">
      <c r="B2617" s="26" t="s">
        <v>7939</v>
      </c>
      <c r="C2617" s="27" t="s">
        <v>7940</v>
      </c>
      <c r="D2617" s="27">
        <v>0.80581329052377459</v>
      </c>
      <c r="E2617" s="27">
        <v>5.94064686461288E-2</v>
      </c>
      <c r="F2617" s="27" t="s">
        <v>7939</v>
      </c>
      <c r="G2617" s="27" t="s">
        <v>7941</v>
      </c>
      <c r="H2617" s="27" t="s">
        <v>1293</v>
      </c>
      <c r="I2617" s="26" t="s">
        <v>7939</v>
      </c>
    </row>
    <row r="2618" spans="2:9">
      <c r="B2618" s="26" t="s">
        <v>7942</v>
      </c>
      <c r="C2618" s="27" t="s">
        <v>7943</v>
      </c>
      <c r="D2618" s="27">
        <v>0.79540586387514367</v>
      </c>
      <c r="E2618" s="27">
        <v>0.20122773610869948</v>
      </c>
      <c r="F2618" s="27" t="s">
        <v>7942</v>
      </c>
      <c r="G2618" s="27" t="s">
        <v>7942</v>
      </c>
      <c r="H2618" s="27" t="s">
        <v>1325</v>
      </c>
      <c r="I2618" s="26" t="s">
        <v>7942</v>
      </c>
    </row>
    <row r="2619" spans="2:9">
      <c r="B2619" s="26" t="s">
        <v>7944</v>
      </c>
      <c r="C2619" s="27" t="s">
        <v>7945</v>
      </c>
      <c r="D2619" s="27">
        <v>0.83968310695129222</v>
      </c>
      <c r="E2619" s="27">
        <v>0.28919582527552029</v>
      </c>
      <c r="F2619" s="27" t="s">
        <v>7944</v>
      </c>
      <c r="G2619" s="27" t="s">
        <v>7946</v>
      </c>
      <c r="H2619" s="27" t="s">
        <v>3522</v>
      </c>
      <c r="I2619" s="26" t="s">
        <v>7944</v>
      </c>
    </row>
    <row r="2620" spans="2:9">
      <c r="B2620" s="26" t="s">
        <v>7947</v>
      </c>
      <c r="C2620" s="27" t="s">
        <v>7948</v>
      </c>
      <c r="D2620" s="27">
        <v>-0.51959497921550657</v>
      </c>
      <c r="E2620" s="27">
        <v>0.54207132644647749</v>
      </c>
      <c r="F2620" s="27" t="s">
        <v>7947</v>
      </c>
      <c r="G2620" s="27" t="s">
        <v>2898</v>
      </c>
      <c r="H2620" s="27" t="s">
        <v>1320</v>
      </c>
      <c r="I2620" s="26" t="s">
        <v>7947</v>
      </c>
    </row>
    <row r="2621" spans="2:9">
      <c r="B2621" s="26" t="s">
        <v>7949</v>
      </c>
      <c r="C2621" s="27" t="s">
        <v>7950</v>
      </c>
      <c r="D2621" s="27">
        <v>0.74844607090334836</v>
      </c>
      <c r="E2621" s="27">
        <v>-4.7550970128774003E-2</v>
      </c>
      <c r="F2621" s="27" t="s">
        <v>7949</v>
      </c>
      <c r="G2621" s="27" t="s">
        <v>7949</v>
      </c>
      <c r="H2621" s="27" t="s">
        <v>1299</v>
      </c>
      <c r="I2621" s="26" t="s">
        <v>7949</v>
      </c>
    </row>
    <row r="2622" spans="2:9">
      <c r="B2622" s="26" t="s">
        <v>7951</v>
      </c>
      <c r="C2622" s="27" t="s">
        <v>7952</v>
      </c>
      <c r="D2622" s="27">
        <v>-0.35356978843443115</v>
      </c>
      <c r="E2622" s="27">
        <v>-0.70313012126872054</v>
      </c>
      <c r="F2622" s="27" t="s">
        <v>7951</v>
      </c>
      <c r="G2622" s="27" t="s">
        <v>7949</v>
      </c>
      <c r="H2622" s="27" t="s">
        <v>1281</v>
      </c>
      <c r="I2622" s="26" t="s">
        <v>7951</v>
      </c>
    </row>
    <row r="2623" spans="2:9">
      <c r="B2623" s="26" t="s">
        <v>7953</v>
      </c>
      <c r="C2623" s="27" t="s">
        <v>7954</v>
      </c>
      <c r="D2623" s="27">
        <v>-0.57415999440121235</v>
      </c>
      <c r="E2623" s="27">
        <v>-0.4761064273968087</v>
      </c>
      <c r="F2623" s="27" t="s">
        <v>7953</v>
      </c>
      <c r="G2623" s="27" t="s">
        <v>7953</v>
      </c>
      <c r="H2623" s="27" t="s">
        <v>1320</v>
      </c>
      <c r="I2623" s="26" t="s">
        <v>7953</v>
      </c>
    </row>
    <row r="2624" spans="2:9">
      <c r="B2624" s="26" t="s">
        <v>7955</v>
      </c>
      <c r="C2624" s="27" t="s">
        <v>7956</v>
      </c>
      <c r="D2624" s="27">
        <v>0.97025469940435094</v>
      </c>
      <c r="E2624" s="27">
        <v>0.65033588213586568</v>
      </c>
      <c r="F2624" s="27" t="s">
        <v>7955</v>
      </c>
      <c r="G2624" s="27" t="s">
        <v>7240</v>
      </c>
      <c r="H2624" s="27" t="s">
        <v>1160</v>
      </c>
      <c r="I2624" s="26" t="s">
        <v>7955</v>
      </c>
    </row>
    <row r="2625" spans="2:9">
      <c r="B2625" s="26" t="s">
        <v>7957</v>
      </c>
      <c r="C2625" s="27" t="s">
        <v>7958</v>
      </c>
      <c r="D2625" s="27">
        <v>0.68921830036636333</v>
      </c>
      <c r="E2625" s="27">
        <v>-8.4059418476318572E-3</v>
      </c>
      <c r="F2625" s="27" t="s">
        <v>7957</v>
      </c>
      <c r="G2625" s="27" t="s">
        <v>7957</v>
      </c>
      <c r="H2625" s="27" t="s">
        <v>1299</v>
      </c>
      <c r="I2625" s="26" t="s">
        <v>7957</v>
      </c>
    </row>
    <row r="2626" spans="2:9">
      <c r="B2626" s="26" t="s">
        <v>7959</v>
      </c>
      <c r="C2626" s="27" t="s">
        <v>7960</v>
      </c>
      <c r="D2626" s="27">
        <v>-0.64988032829713926</v>
      </c>
      <c r="E2626" s="27">
        <v>-0.99534730977841568</v>
      </c>
      <c r="F2626" s="27" t="s">
        <v>7959</v>
      </c>
      <c r="G2626" s="27" t="s">
        <v>7959</v>
      </c>
      <c r="H2626" s="27" t="s">
        <v>1264</v>
      </c>
      <c r="I2626" s="26" t="s">
        <v>7959</v>
      </c>
    </row>
    <row r="2627" spans="2:9">
      <c r="B2627" s="26" t="s">
        <v>7961</v>
      </c>
      <c r="C2627" s="27" t="s">
        <v>7962</v>
      </c>
      <c r="D2627" s="27">
        <v>-0.30891107366731768</v>
      </c>
      <c r="E2627" s="27">
        <v>2.9377383247888029</v>
      </c>
      <c r="F2627" s="27" t="s">
        <v>7961</v>
      </c>
      <c r="G2627" s="27" t="s">
        <v>7963</v>
      </c>
      <c r="H2627" s="27" t="s">
        <v>7964</v>
      </c>
      <c r="I2627" s="26" t="s">
        <v>7961</v>
      </c>
    </row>
    <row r="2628" spans="2:9">
      <c r="B2628" s="26" t="s">
        <v>7965</v>
      </c>
      <c r="C2628" s="27" t="s">
        <v>7966</v>
      </c>
      <c r="D2628" s="27">
        <v>0.72790877126263742</v>
      </c>
      <c r="E2628" s="27">
        <v>-8.468233081500319E-2</v>
      </c>
      <c r="F2628" s="27" t="s">
        <v>7965</v>
      </c>
      <c r="G2628" s="27" t="s">
        <v>7965</v>
      </c>
      <c r="H2628" s="27" t="s">
        <v>1299</v>
      </c>
      <c r="I2628" s="26" t="s">
        <v>7965</v>
      </c>
    </row>
    <row r="2629" spans="2:9">
      <c r="B2629" s="26" t="s">
        <v>7967</v>
      </c>
      <c r="C2629" s="27" t="s">
        <v>7968</v>
      </c>
      <c r="D2629" s="27">
        <v>0.17714625188762434</v>
      </c>
      <c r="E2629" s="27">
        <v>-1.1855742030147021</v>
      </c>
      <c r="F2629" s="27" t="s">
        <v>7967</v>
      </c>
      <c r="G2629" s="27" t="s">
        <v>7957</v>
      </c>
      <c r="H2629" s="27" t="s">
        <v>1155</v>
      </c>
      <c r="I2629" s="26" t="s">
        <v>7967</v>
      </c>
    </row>
    <row r="2630" spans="2:9">
      <c r="B2630" s="26" t="s">
        <v>7969</v>
      </c>
      <c r="C2630" s="27" t="s">
        <v>7970</v>
      </c>
      <c r="D2630" s="27">
        <v>0.16302209382260552</v>
      </c>
      <c r="E2630" s="27">
        <v>-1.2319242581006078</v>
      </c>
      <c r="F2630" s="27" t="s">
        <v>7969</v>
      </c>
      <c r="G2630" s="27" t="s">
        <v>7971</v>
      </c>
      <c r="H2630" s="27" t="s">
        <v>1155</v>
      </c>
      <c r="I2630" s="26" t="s">
        <v>7969</v>
      </c>
    </row>
    <row r="2631" spans="2:9">
      <c r="B2631" s="26" t="s">
        <v>7972</v>
      </c>
      <c r="C2631" s="27" t="s">
        <v>7973</v>
      </c>
      <c r="D2631" s="27">
        <v>0.83292873121560895</v>
      </c>
      <c r="E2631" s="27">
        <v>-4.7447822570803856E-2</v>
      </c>
      <c r="F2631" s="27" t="s">
        <v>7972</v>
      </c>
      <c r="G2631" s="27" t="s">
        <v>7974</v>
      </c>
      <c r="H2631" s="27" t="s">
        <v>1293</v>
      </c>
      <c r="I2631" s="26" t="s">
        <v>7972</v>
      </c>
    </row>
    <row r="2632" spans="2:9">
      <c r="B2632" s="26" t="s">
        <v>7975</v>
      </c>
      <c r="C2632" s="27" t="s">
        <v>7976</v>
      </c>
      <c r="D2632" s="27">
        <v>0.95354496146098711</v>
      </c>
      <c r="E2632" s="27">
        <v>0.4413204802993555</v>
      </c>
      <c r="F2632" s="27" t="s">
        <v>7977</v>
      </c>
      <c r="G2632" s="27" t="s">
        <v>7977</v>
      </c>
      <c r="H2632" s="27" t="s">
        <v>4490</v>
      </c>
      <c r="I2632" s="26" t="s">
        <v>7975</v>
      </c>
    </row>
    <row r="2633" spans="2:9">
      <c r="B2633" s="26" t="s">
        <v>7978</v>
      </c>
      <c r="C2633" s="27" t="s">
        <v>7979</v>
      </c>
      <c r="D2633" s="27">
        <v>0.44422818615619214</v>
      </c>
      <c r="E2633" s="27">
        <v>1.4461675783150176</v>
      </c>
      <c r="F2633" s="27" t="s">
        <v>7978</v>
      </c>
      <c r="G2633" s="27" t="s">
        <v>7978</v>
      </c>
      <c r="H2633" s="27" t="s">
        <v>1305</v>
      </c>
      <c r="I2633" s="26" t="s">
        <v>7978</v>
      </c>
    </row>
    <row r="2634" spans="2:9">
      <c r="B2634" s="26" t="s">
        <v>7980</v>
      </c>
      <c r="C2634" s="27" t="s">
        <v>7981</v>
      </c>
      <c r="D2634" s="27">
        <v>1.001082077728034</v>
      </c>
      <c r="E2634" s="27">
        <v>0.37601664874953394</v>
      </c>
      <c r="F2634" s="27" t="s">
        <v>7982</v>
      </c>
      <c r="G2634" s="27" t="s">
        <v>7982</v>
      </c>
      <c r="H2634" s="27" t="s">
        <v>2757</v>
      </c>
      <c r="I2634" s="26" t="s">
        <v>7980</v>
      </c>
    </row>
    <row r="2635" spans="2:9">
      <c r="B2635" s="26" t="s">
        <v>7983</v>
      </c>
      <c r="C2635" s="27" t="s">
        <v>7984</v>
      </c>
      <c r="D2635" s="27">
        <v>-0.38429357937672698</v>
      </c>
      <c r="E2635" s="27">
        <v>0.61633337370625974</v>
      </c>
      <c r="F2635" s="27" t="s">
        <v>7983</v>
      </c>
      <c r="G2635" s="27" t="s">
        <v>7985</v>
      </c>
      <c r="H2635" s="27" t="s">
        <v>1497</v>
      </c>
      <c r="I2635" s="26" t="s">
        <v>7983</v>
      </c>
    </row>
    <row r="2636" spans="2:9">
      <c r="B2636" s="26" t="s">
        <v>7986</v>
      </c>
      <c r="C2636" s="27" t="s">
        <v>7987</v>
      </c>
      <c r="D2636" s="27">
        <v>0.85141526365947806</v>
      </c>
      <c r="E2636" s="27">
        <v>0.77397499995479468</v>
      </c>
      <c r="F2636" s="27" t="s">
        <v>7986</v>
      </c>
      <c r="G2636" s="27" t="s">
        <v>7988</v>
      </c>
      <c r="H2636" s="27" t="s">
        <v>1160</v>
      </c>
      <c r="I2636" s="26" t="s">
        <v>7986</v>
      </c>
    </row>
    <row r="2637" spans="2:9">
      <c r="B2637" s="26" t="s">
        <v>7989</v>
      </c>
      <c r="C2637" s="27" t="s">
        <v>7990</v>
      </c>
      <c r="D2637" s="27">
        <v>-0.2334517524052219</v>
      </c>
      <c r="E2637" s="27">
        <v>0.87271349500322393</v>
      </c>
      <c r="F2637" s="27" t="s">
        <v>7989</v>
      </c>
      <c r="G2637" s="27" t="s">
        <v>7991</v>
      </c>
      <c r="H2637" s="27" t="s">
        <v>1421</v>
      </c>
      <c r="I2637" s="26" t="s">
        <v>7989</v>
      </c>
    </row>
    <row r="2638" spans="2:9">
      <c r="B2638" s="26" t="s">
        <v>7992</v>
      </c>
      <c r="C2638" s="27" t="s">
        <v>7993</v>
      </c>
      <c r="D2638" s="27">
        <v>0.68451116313964777</v>
      </c>
      <c r="E2638" s="27">
        <v>0.39783558707221334</v>
      </c>
      <c r="F2638" s="27" t="s">
        <v>7992</v>
      </c>
      <c r="G2638" s="27" t="s">
        <v>7994</v>
      </c>
      <c r="H2638" s="27" t="s">
        <v>1302</v>
      </c>
      <c r="I2638" s="26" t="s">
        <v>7992</v>
      </c>
    </row>
    <row r="2639" spans="2:9">
      <c r="B2639" s="26" t="s">
        <v>7995</v>
      </c>
      <c r="C2639" s="27" t="s">
        <v>7996</v>
      </c>
      <c r="D2639" s="27">
        <v>0.90432841293577459</v>
      </c>
      <c r="E2639" s="27">
        <v>0.68468566677007514</v>
      </c>
      <c r="F2639" s="27" t="s">
        <v>7995</v>
      </c>
      <c r="G2639" s="27" t="s">
        <v>7997</v>
      </c>
      <c r="H2639" s="27" t="s">
        <v>1160</v>
      </c>
      <c r="I2639" s="26" t="s">
        <v>7995</v>
      </c>
    </row>
    <row r="2640" spans="2:9">
      <c r="B2640" s="26" t="s">
        <v>7998</v>
      </c>
      <c r="C2640" s="27" t="s">
        <v>7999</v>
      </c>
      <c r="D2640" s="27">
        <v>0.53203220654397043</v>
      </c>
      <c r="E2640" s="27">
        <v>-1.510153081698616</v>
      </c>
      <c r="F2640" s="27" t="s">
        <v>7998</v>
      </c>
      <c r="G2640" s="27" t="s">
        <v>8000</v>
      </c>
      <c r="H2640" s="27" t="s">
        <v>8001</v>
      </c>
      <c r="I2640" s="26" t="s">
        <v>7998</v>
      </c>
    </row>
    <row r="2641" spans="2:9">
      <c r="B2641" s="26" t="s">
        <v>8002</v>
      </c>
      <c r="C2641" s="27" t="s">
        <v>8003</v>
      </c>
      <c r="D2641" s="27">
        <v>0.40202613762648048</v>
      </c>
      <c r="E2641" s="27">
        <v>-1.4213141600732786</v>
      </c>
      <c r="F2641" s="27" t="s">
        <v>8002</v>
      </c>
      <c r="G2641" s="27" t="s">
        <v>8004</v>
      </c>
      <c r="H2641" s="27" t="s">
        <v>1607</v>
      </c>
      <c r="I2641" s="26" t="s">
        <v>8002</v>
      </c>
    </row>
    <row r="2642" spans="2:9">
      <c r="B2642" s="26" t="s">
        <v>8005</v>
      </c>
      <c r="C2642" s="27" t="s">
        <v>8006</v>
      </c>
      <c r="D2642" s="27">
        <v>0.48268126953056339</v>
      </c>
      <c r="E2642" s="27">
        <v>-1.4035571340310067</v>
      </c>
      <c r="F2642" s="27" t="s">
        <v>8005</v>
      </c>
      <c r="G2642" s="27" t="s">
        <v>8007</v>
      </c>
      <c r="H2642" s="27" t="s">
        <v>488</v>
      </c>
      <c r="I2642" s="26" t="s">
        <v>8005</v>
      </c>
    </row>
    <row r="2643" spans="2:9">
      <c r="B2643" s="26" t="s">
        <v>8008</v>
      </c>
      <c r="C2643" s="27" t="s">
        <v>8009</v>
      </c>
      <c r="D2643" s="27">
        <v>1.0850904053458874</v>
      </c>
      <c r="E2643" s="27">
        <v>0.48639884267523764</v>
      </c>
      <c r="F2643" s="27" t="s">
        <v>8008</v>
      </c>
      <c r="G2643" s="27" t="s">
        <v>8008</v>
      </c>
      <c r="H2643" s="27" t="s">
        <v>3031</v>
      </c>
      <c r="I2643" s="26" t="s">
        <v>8008</v>
      </c>
    </row>
    <row r="2644" spans="2:9">
      <c r="B2644" s="26" t="s">
        <v>8010</v>
      </c>
      <c r="C2644" s="27" t="s">
        <v>8011</v>
      </c>
      <c r="D2644" s="27">
        <v>0.72037242485130293</v>
      </c>
      <c r="E2644" s="27">
        <v>-0.13474762045723326</v>
      </c>
      <c r="F2644" s="27" t="s">
        <v>8010</v>
      </c>
      <c r="G2644" s="27" t="s">
        <v>8010</v>
      </c>
      <c r="H2644" s="27" t="s">
        <v>1801</v>
      </c>
      <c r="I2644" s="26" t="s">
        <v>8010</v>
      </c>
    </row>
    <row r="2645" spans="2:9">
      <c r="B2645" s="26" t="s">
        <v>8012</v>
      </c>
      <c r="C2645" s="27" t="s">
        <v>8013</v>
      </c>
      <c r="D2645" s="27">
        <v>0.79230441379434946</v>
      </c>
      <c r="E2645" s="27">
        <v>0.19004017560341507</v>
      </c>
      <c r="F2645" s="27" t="s">
        <v>8012</v>
      </c>
      <c r="G2645" s="27" t="s">
        <v>8012</v>
      </c>
      <c r="H2645" s="27" t="s">
        <v>1325</v>
      </c>
      <c r="I2645" s="26" t="s">
        <v>8012</v>
      </c>
    </row>
    <row r="2646" spans="2:9">
      <c r="B2646" s="26" t="s">
        <v>8014</v>
      </c>
      <c r="C2646" s="27" t="s">
        <v>8015</v>
      </c>
      <c r="D2646" s="27">
        <v>-0.47093173569688318</v>
      </c>
      <c r="E2646" s="27">
        <v>0.43159897692386417</v>
      </c>
      <c r="F2646" s="27" t="s">
        <v>8014</v>
      </c>
      <c r="G2646" s="27" t="s">
        <v>8014</v>
      </c>
      <c r="H2646" s="27" t="s">
        <v>1320</v>
      </c>
      <c r="I2646" s="26" t="s">
        <v>8014</v>
      </c>
    </row>
    <row r="2647" spans="2:9">
      <c r="B2647" s="26" t="s">
        <v>8016</v>
      </c>
      <c r="C2647" s="27" t="s">
        <v>8017</v>
      </c>
      <c r="D2647" s="27">
        <v>0.31410690095406479</v>
      </c>
      <c r="E2647" s="27">
        <v>-1.6199691994783343</v>
      </c>
      <c r="F2647" s="27" t="s">
        <v>8016</v>
      </c>
      <c r="G2647" s="27" t="s">
        <v>8018</v>
      </c>
      <c r="H2647" s="27" t="s">
        <v>1198</v>
      </c>
      <c r="I2647" s="26" t="s">
        <v>8016</v>
      </c>
    </row>
    <row r="2648" spans="2:9">
      <c r="B2648" s="26" t="s">
        <v>8019</v>
      </c>
      <c r="C2648" s="27" t="s">
        <v>8020</v>
      </c>
      <c r="D2648" s="27">
        <v>1.0400312510193706</v>
      </c>
      <c r="E2648" s="27">
        <v>0.29031109056101506</v>
      </c>
      <c r="F2648" s="27" t="s">
        <v>8019</v>
      </c>
      <c r="G2648" s="27" t="s">
        <v>8019</v>
      </c>
      <c r="H2648" s="27" t="s">
        <v>1296</v>
      </c>
      <c r="I2648" s="26" t="s">
        <v>8019</v>
      </c>
    </row>
    <row r="2649" spans="2:9">
      <c r="B2649" s="26" t="s">
        <v>8021</v>
      </c>
      <c r="C2649" s="27" t="s">
        <v>8022</v>
      </c>
      <c r="D2649" s="27">
        <v>0.96213891571964072</v>
      </c>
      <c r="E2649" s="27">
        <v>0.52970044384035797</v>
      </c>
      <c r="F2649" s="27" t="s">
        <v>8021</v>
      </c>
      <c r="G2649" s="27" t="s">
        <v>8021</v>
      </c>
      <c r="H2649" s="27" t="s">
        <v>1160</v>
      </c>
      <c r="I2649" s="26" t="s">
        <v>8021</v>
      </c>
    </row>
    <row r="2650" spans="2:9">
      <c r="B2650" s="26" t="s">
        <v>8023</v>
      </c>
      <c r="C2650" s="27" t="s">
        <v>8024</v>
      </c>
      <c r="D2650" s="27">
        <v>0.31395506748265672</v>
      </c>
      <c r="E2650" s="27">
        <v>1.7900621025077175</v>
      </c>
      <c r="F2650" s="27" t="s">
        <v>8023</v>
      </c>
      <c r="G2650" s="27" t="s">
        <v>8025</v>
      </c>
      <c r="H2650" s="27" t="s">
        <v>4789</v>
      </c>
      <c r="I2650" s="26" t="s">
        <v>8023</v>
      </c>
    </row>
    <row r="2651" spans="2:9">
      <c r="B2651" s="26" t="s">
        <v>8026</v>
      </c>
      <c r="C2651" s="27" t="s">
        <v>8027</v>
      </c>
      <c r="D2651" s="27">
        <v>0.36630272779074924</v>
      </c>
      <c r="E2651" s="27">
        <v>-1.3427829990070708</v>
      </c>
      <c r="F2651" s="27" t="s">
        <v>8026</v>
      </c>
      <c r="G2651" s="27" t="s">
        <v>8028</v>
      </c>
      <c r="H2651" s="27" t="s">
        <v>1607</v>
      </c>
      <c r="I2651" s="26" t="s">
        <v>8026</v>
      </c>
    </row>
    <row r="2652" spans="2:9">
      <c r="B2652" s="26" t="s">
        <v>8029</v>
      </c>
      <c r="C2652" s="27" t="s">
        <v>8030</v>
      </c>
      <c r="D2652" s="27">
        <v>0.18212510744562027</v>
      </c>
      <c r="E2652" s="27">
        <v>-1.2784449504396704</v>
      </c>
      <c r="F2652" s="27" t="s">
        <v>8029</v>
      </c>
      <c r="G2652" s="27" t="s">
        <v>8031</v>
      </c>
      <c r="H2652" s="27" t="s">
        <v>1257</v>
      </c>
      <c r="I2652" s="26" t="s">
        <v>8029</v>
      </c>
    </row>
    <row r="2653" spans="2:9">
      <c r="B2653" s="26" t="s">
        <v>8032</v>
      </c>
      <c r="C2653" s="27" t="s">
        <v>8033</v>
      </c>
      <c r="D2653" s="27">
        <v>7.2743054295100848E-2</v>
      </c>
      <c r="E2653" s="27">
        <v>-1.2848031849046864</v>
      </c>
      <c r="F2653" s="27" t="s">
        <v>8032</v>
      </c>
      <c r="G2653" s="27" t="s">
        <v>8034</v>
      </c>
      <c r="H2653" s="27" t="s">
        <v>1257</v>
      </c>
      <c r="I2653" s="26" t="s">
        <v>8032</v>
      </c>
    </row>
    <row r="2654" spans="2:9">
      <c r="B2654" s="26" t="s">
        <v>8035</v>
      </c>
      <c r="C2654" s="27" t="s">
        <v>8036</v>
      </c>
      <c r="D2654" s="27">
        <v>-0.30795985910497181</v>
      </c>
      <c r="E2654" s="27">
        <v>-1.1019205847497804</v>
      </c>
      <c r="F2654" s="27" t="s">
        <v>8035</v>
      </c>
      <c r="G2654" s="27" t="s">
        <v>6747</v>
      </c>
      <c r="H2654" s="27" t="s">
        <v>1492</v>
      </c>
      <c r="I2654" s="26" t="s">
        <v>8035</v>
      </c>
    </row>
    <row r="2655" spans="2:9">
      <c r="B2655" s="26" t="s">
        <v>8037</v>
      </c>
      <c r="C2655" s="27" t="s">
        <v>8038</v>
      </c>
      <c r="D2655" s="27">
        <v>0.75745541171303166</v>
      </c>
      <c r="E2655" s="27">
        <v>2.3064176125739313</v>
      </c>
      <c r="F2655" s="27" t="s">
        <v>8037</v>
      </c>
      <c r="G2655" s="27" t="s">
        <v>8039</v>
      </c>
      <c r="H2655" s="27" t="s">
        <v>1160</v>
      </c>
      <c r="I2655" s="26" t="s">
        <v>8037</v>
      </c>
    </row>
    <row r="2656" spans="2:9">
      <c r="B2656" s="26" t="s">
        <v>8040</v>
      </c>
      <c r="C2656" s="27" t="s">
        <v>8041</v>
      </c>
      <c r="D2656" s="27">
        <v>0.46641305040626929</v>
      </c>
      <c r="E2656" s="27">
        <v>0.15049363530365725</v>
      </c>
      <c r="F2656" s="27" t="s">
        <v>8040</v>
      </c>
      <c r="G2656" s="27" t="s">
        <v>8040</v>
      </c>
      <c r="H2656" s="27" t="s">
        <v>1145</v>
      </c>
      <c r="I2656" s="26" t="s">
        <v>8040</v>
      </c>
    </row>
    <row r="2657" spans="2:9">
      <c r="B2657" s="26" t="s">
        <v>8042</v>
      </c>
      <c r="C2657" s="27" t="s">
        <v>8043</v>
      </c>
      <c r="D2657" s="27">
        <v>-0.23167500783921835</v>
      </c>
      <c r="E2657" s="27">
        <v>0.61551305351148911</v>
      </c>
      <c r="F2657" s="27" t="s">
        <v>8042</v>
      </c>
      <c r="G2657" s="27" t="s">
        <v>8042</v>
      </c>
      <c r="H2657" s="27" t="s">
        <v>1497</v>
      </c>
      <c r="I2657" s="26" t="s">
        <v>8042</v>
      </c>
    </row>
    <row r="2658" spans="2:9">
      <c r="B2658" s="26" t="s">
        <v>8044</v>
      </c>
      <c r="C2658" s="27" t="s">
        <v>8045</v>
      </c>
      <c r="D2658" s="27">
        <v>0.29379477158294859</v>
      </c>
      <c r="E2658" s="27">
        <v>-0.43729747586716894</v>
      </c>
      <c r="F2658" s="27" t="s">
        <v>8044</v>
      </c>
      <c r="G2658" s="27" t="s">
        <v>8046</v>
      </c>
      <c r="H2658" s="27" t="s">
        <v>2142</v>
      </c>
      <c r="I2658" s="26" t="s">
        <v>8044</v>
      </c>
    </row>
    <row r="2659" spans="2:9">
      <c r="B2659" s="26" t="s">
        <v>8047</v>
      </c>
      <c r="C2659" s="27" t="s">
        <v>8048</v>
      </c>
      <c r="D2659" s="27">
        <v>0.99360023583632628</v>
      </c>
      <c r="E2659" s="27">
        <v>0.25705208677426111</v>
      </c>
      <c r="F2659" s="27" t="s">
        <v>8047</v>
      </c>
      <c r="G2659" s="27" t="s">
        <v>8049</v>
      </c>
      <c r="H2659" s="27" t="s">
        <v>1296</v>
      </c>
      <c r="I2659" s="26" t="s">
        <v>8047</v>
      </c>
    </row>
    <row r="2660" spans="2:9">
      <c r="B2660" s="26" t="s">
        <v>8050</v>
      </c>
      <c r="C2660" s="27" t="s">
        <v>8051</v>
      </c>
      <c r="D2660" s="27">
        <v>-0.4849688214874911</v>
      </c>
      <c r="E2660" s="27">
        <v>-0.53747899128846488</v>
      </c>
      <c r="F2660" s="27" t="s">
        <v>8050</v>
      </c>
      <c r="G2660" s="27" t="s">
        <v>8050</v>
      </c>
      <c r="H2660" s="27" t="s">
        <v>1320</v>
      </c>
      <c r="I2660" s="26" t="s">
        <v>8050</v>
      </c>
    </row>
    <row r="2661" spans="2:9">
      <c r="B2661" s="26" t="s">
        <v>8052</v>
      </c>
      <c r="C2661" s="27" t="s">
        <v>8053</v>
      </c>
      <c r="D2661" s="27">
        <v>-0.69747196921673749</v>
      </c>
      <c r="E2661" s="27">
        <v>3.0547624167768261</v>
      </c>
      <c r="F2661" s="27" t="s">
        <v>8052</v>
      </c>
      <c r="G2661" s="27" t="s">
        <v>8052</v>
      </c>
      <c r="H2661" s="27" t="s">
        <v>1372</v>
      </c>
      <c r="I2661" s="26" t="s">
        <v>8052</v>
      </c>
    </row>
    <row r="2662" spans="2:9">
      <c r="B2662" s="26" t="s">
        <v>8054</v>
      </c>
      <c r="C2662" s="27" t="s">
        <v>8055</v>
      </c>
      <c r="D2662" s="27">
        <v>-0.26003311278519814</v>
      </c>
      <c r="E2662" s="27">
        <v>0.83765158109275628</v>
      </c>
      <c r="F2662" s="27" t="s">
        <v>8054</v>
      </c>
      <c r="G2662" s="27" t="s">
        <v>8056</v>
      </c>
      <c r="H2662" s="27" t="s">
        <v>1421</v>
      </c>
      <c r="I2662" s="26" t="s">
        <v>8054</v>
      </c>
    </row>
    <row r="2663" spans="2:9">
      <c r="B2663" s="26" t="s">
        <v>8057</v>
      </c>
      <c r="C2663" s="27" t="s">
        <v>8058</v>
      </c>
      <c r="D2663" s="27">
        <v>0.66218142292731397</v>
      </c>
      <c r="E2663" s="27">
        <v>-1.3171371571840429</v>
      </c>
      <c r="F2663" s="27" t="s">
        <v>8057</v>
      </c>
      <c r="G2663" s="27" t="s">
        <v>8059</v>
      </c>
      <c r="H2663" s="27" t="s">
        <v>488</v>
      </c>
      <c r="I2663" s="26" t="s">
        <v>8057</v>
      </c>
    </row>
    <row r="2664" spans="2:9">
      <c r="B2664" s="26" t="s">
        <v>8060</v>
      </c>
      <c r="C2664" s="27" t="s">
        <v>8061</v>
      </c>
      <c r="D2664" s="27">
        <v>-0.76123020139413788</v>
      </c>
      <c r="E2664" s="27">
        <v>-1.2532676063522059</v>
      </c>
      <c r="F2664" s="27" t="s">
        <v>8060</v>
      </c>
      <c r="G2664" s="27" t="s">
        <v>8060</v>
      </c>
      <c r="H2664" s="27" t="s">
        <v>1449</v>
      </c>
      <c r="I2664" s="26" t="s">
        <v>8060</v>
      </c>
    </row>
    <row r="2665" spans="2:9">
      <c r="B2665" s="26" t="s">
        <v>8062</v>
      </c>
      <c r="C2665" s="27" t="s">
        <v>8063</v>
      </c>
      <c r="D2665" s="27">
        <v>0.9108384436414475</v>
      </c>
      <c r="E2665" s="27">
        <v>-0.12369078314484724</v>
      </c>
      <c r="F2665" s="27" t="s">
        <v>8062</v>
      </c>
      <c r="G2665" s="27" t="s">
        <v>8062</v>
      </c>
      <c r="H2665" s="27" t="s">
        <v>2885</v>
      </c>
      <c r="I2665" s="26" t="s">
        <v>8062</v>
      </c>
    </row>
    <row r="2666" spans="2:9">
      <c r="B2666" s="26" t="s">
        <v>8064</v>
      </c>
      <c r="C2666" s="27" t="s">
        <v>8065</v>
      </c>
      <c r="D2666" s="27">
        <v>0.91046320424338523</v>
      </c>
      <c r="E2666" s="27">
        <v>0.36594493209772755</v>
      </c>
      <c r="F2666" s="27" t="s">
        <v>8064</v>
      </c>
      <c r="G2666" s="27" t="s">
        <v>8066</v>
      </c>
      <c r="H2666" s="27" t="s">
        <v>3350</v>
      </c>
      <c r="I2666" s="26" t="s">
        <v>8064</v>
      </c>
    </row>
    <row r="2667" spans="2:9">
      <c r="B2667" s="26" t="s">
        <v>8067</v>
      </c>
      <c r="C2667" s="27" t="s">
        <v>8068</v>
      </c>
      <c r="D2667" s="27">
        <v>-0.74931872221353923</v>
      </c>
      <c r="E2667" s="27">
        <v>-1.2688386002863079</v>
      </c>
      <c r="F2667" s="27" t="s">
        <v>8067</v>
      </c>
      <c r="G2667" s="27" t="s">
        <v>8067</v>
      </c>
      <c r="H2667" s="27" t="s">
        <v>1449</v>
      </c>
      <c r="I2667" s="26" t="s">
        <v>8067</v>
      </c>
    </row>
    <row r="2668" spans="2:9">
      <c r="B2668" s="26" t="s">
        <v>8069</v>
      </c>
      <c r="C2668" s="27" t="s">
        <v>8070</v>
      </c>
      <c r="D2668" s="27">
        <v>-0.2212833199765776</v>
      </c>
      <c r="E2668" s="27">
        <v>2.4770585941605638</v>
      </c>
      <c r="F2668" s="27" t="s">
        <v>8069</v>
      </c>
      <c r="G2668" s="27" t="s">
        <v>8069</v>
      </c>
      <c r="H2668" s="27" t="s">
        <v>1174</v>
      </c>
      <c r="I2668" s="26" t="s">
        <v>8069</v>
      </c>
    </row>
    <row r="2669" spans="2:9">
      <c r="B2669" s="26" t="s">
        <v>8071</v>
      </c>
      <c r="C2669" s="27" t="s">
        <v>8072</v>
      </c>
      <c r="D2669" s="27">
        <v>-0.48863676782177712</v>
      </c>
      <c r="E2669" s="27">
        <v>0.46536296598798571</v>
      </c>
      <c r="F2669" s="27" t="s">
        <v>8071</v>
      </c>
      <c r="G2669" s="27" t="s">
        <v>8071</v>
      </c>
      <c r="H2669" s="27" t="s">
        <v>1320</v>
      </c>
      <c r="I2669" s="26" t="s">
        <v>8071</v>
      </c>
    </row>
    <row r="2670" spans="2:9">
      <c r="B2670" s="26" t="s">
        <v>8073</v>
      </c>
      <c r="C2670" s="27" t="s">
        <v>8074</v>
      </c>
      <c r="D2670" s="27">
        <v>-0.37422653085060409</v>
      </c>
      <c r="E2670" s="27">
        <v>0.82225424893435317</v>
      </c>
      <c r="F2670" s="27" t="s">
        <v>8073</v>
      </c>
      <c r="G2670" s="27" t="s">
        <v>8073</v>
      </c>
      <c r="H2670" s="27" t="s">
        <v>1421</v>
      </c>
      <c r="I2670" s="26" t="s">
        <v>8073</v>
      </c>
    </row>
    <row r="2671" spans="2:9">
      <c r="B2671" s="26" t="s">
        <v>8075</v>
      </c>
      <c r="C2671" s="27" t="s">
        <v>8076</v>
      </c>
      <c r="D2671" s="27">
        <v>-0.61375024060669314</v>
      </c>
      <c r="E2671" s="27">
        <v>2.5737672944014816</v>
      </c>
      <c r="F2671" s="27" t="s">
        <v>8075</v>
      </c>
      <c r="G2671" s="27" t="s">
        <v>8075</v>
      </c>
      <c r="H2671" s="27" t="s">
        <v>1174</v>
      </c>
      <c r="I2671" s="26" t="s">
        <v>8075</v>
      </c>
    </row>
    <row r="2672" spans="2:9">
      <c r="B2672" s="26" t="s">
        <v>8077</v>
      </c>
      <c r="C2672" s="27" t="s">
        <v>8078</v>
      </c>
      <c r="D2672" s="27">
        <v>-0.16875972458831556</v>
      </c>
      <c r="E2672" s="27">
        <v>2.0996660308206367</v>
      </c>
      <c r="F2672" s="27" t="s">
        <v>8077</v>
      </c>
      <c r="G2672" s="27" t="s">
        <v>8079</v>
      </c>
      <c r="H2672" s="27" t="s">
        <v>1427</v>
      </c>
      <c r="I2672" s="26" t="s">
        <v>8077</v>
      </c>
    </row>
    <row r="2673" spans="2:9">
      <c r="B2673" s="26" t="s">
        <v>8080</v>
      </c>
      <c r="C2673" s="27" t="s">
        <v>8081</v>
      </c>
      <c r="D2673" s="27">
        <v>-0.6618393398846647</v>
      </c>
      <c r="E2673" s="27">
        <v>3.0877318184397851</v>
      </c>
      <c r="F2673" s="27" t="s">
        <v>8080</v>
      </c>
      <c r="G2673" s="27" t="s">
        <v>8080</v>
      </c>
      <c r="H2673" s="27" t="s">
        <v>1372</v>
      </c>
      <c r="I2673" s="26" t="s">
        <v>8080</v>
      </c>
    </row>
    <row r="2674" spans="2:9">
      <c r="B2674" s="26" t="s">
        <v>8082</v>
      </c>
      <c r="C2674" s="27" t="s">
        <v>8083</v>
      </c>
      <c r="D2674" s="27">
        <v>1.0203002899771361</v>
      </c>
      <c r="E2674" s="27">
        <v>-5.3984081252023919E-2</v>
      </c>
      <c r="F2674" s="27" t="s">
        <v>8082</v>
      </c>
      <c r="G2674" s="27" t="s">
        <v>8082</v>
      </c>
      <c r="H2674" s="27" t="s">
        <v>1194</v>
      </c>
      <c r="I2674" s="26" t="s">
        <v>8082</v>
      </c>
    </row>
    <row r="2675" spans="2:9">
      <c r="B2675" s="26" t="s">
        <v>8084</v>
      </c>
      <c r="C2675" s="27" t="s">
        <v>8085</v>
      </c>
      <c r="D2675" s="27">
        <v>-2.3068365860700425E-2</v>
      </c>
      <c r="E2675" s="27">
        <v>0.64253947804388656</v>
      </c>
      <c r="F2675" s="27" t="s">
        <v>8084</v>
      </c>
      <c r="G2675" s="27" t="s">
        <v>8086</v>
      </c>
      <c r="H2675" s="27" t="s">
        <v>2947</v>
      </c>
      <c r="I2675" s="26" t="s">
        <v>8084</v>
      </c>
    </row>
    <row r="2676" spans="2:9">
      <c r="B2676" s="26" t="s">
        <v>8087</v>
      </c>
      <c r="C2676" s="27" t="s">
        <v>8088</v>
      </c>
      <c r="D2676" s="27">
        <v>3.0250744873076454E-2</v>
      </c>
      <c r="E2676" s="27">
        <v>0.69973039640015089</v>
      </c>
      <c r="F2676" s="27" t="s">
        <v>8087</v>
      </c>
      <c r="G2676" s="27" t="s">
        <v>8087</v>
      </c>
      <c r="H2676" s="27" t="s">
        <v>2947</v>
      </c>
      <c r="I2676" s="26" t="s">
        <v>8087</v>
      </c>
    </row>
    <row r="2677" spans="2:9">
      <c r="B2677" s="26" t="s">
        <v>8089</v>
      </c>
      <c r="C2677" s="27" t="s">
        <v>8090</v>
      </c>
      <c r="D2677" s="27">
        <v>-0.78054961231689912</v>
      </c>
      <c r="E2677" s="27">
        <v>2.9538999841801132</v>
      </c>
      <c r="F2677" s="27" t="s">
        <v>8089</v>
      </c>
      <c r="G2677" s="27" t="s">
        <v>8089</v>
      </c>
      <c r="H2677" s="27" t="s">
        <v>1372</v>
      </c>
      <c r="I2677" s="26" t="s">
        <v>8089</v>
      </c>
    </row>
    <row r="2678" spans="2:9">
      <c r="B2678" s="26" t="s">
        <v>8091</v>
      </c>
      <c r="C2678" s="27" t="s">
        <v>8092</v>
      </c>
      <c r="D2678" s="27">
        <v>0.79245281054664529</v>
      </c>
      <c r="E2678" s="27">
        <v>2.4748942431376113</v>
      </c>
      <c r="F2678" s="27" t="s">
        <v>8091</v>
      </c>
      <c r="G2678" s="27" t="s">
        <v>8091</v>
      </c>
      <c r="H2678" s="27" t="s">
        <v>1368</v>
      </c>
      <c r="I2678" s="26" t="s">
        <v>8091</v>
      </c>
    </row>
    <row r="2679" spans="2:9">
      <c r="B2679" s="26" t="s">
        <v>8093</v>
      </c>
      <c r="C2679" s="27" t="s">
        <v>8094</v>
      </c>
      <c r="D2679" s="27">
        <v>-0.32515309394446879</v>
      </c>
      <c r="E2679" s="27">
        <v>0.47160541558352104</v>
      </c>
      <c r="F2679" s="27" t="s">
        <v>8093</v>
      </c>
      <c r="G2679" s="27" t="s">
        <v>8093</v>
      </c>
      <c r="H2679" s="27" t="s">
        <v>1789</v>
      </c>
      <c r="I2679" s="26" t="s">
        <v>8093</v>
      </c>
    </row>
    <row r="2680" spans="2:9">
      <c r="B2680" s="26" t="s">
        <v>8095</v>
      </c>
      <c r="C2680" s="27" t="s">
        <v>8096</v>
      </c>
      <c r="D2680" s="27">
        <v>-0.72129574280190212</v>
      </c>
      <c r="E2680" s="27">
        <v>3.0509226711209743</v>
      </c>
      <c r="F2680" s="27" t="s">
        <v>8095</v>
      </c>
      <c r="G2680" s="27" t="s">
        <v>8097</v>
      </c>
      <c r="H2680" s="27" t="s">
        <v>1372</v>
      </c>
      <c r="I2680" s="26" t="s">
        <v>8095</v>
      </c>
    </row>
    <row r="2681" spans="2:9">
      <c r="B2681" s="26" t="s">
        <v>8098</v>
      </c>
      <c r="C2681" s="27" t="s">
        <v>8099</v>
      </c>
      <c r="D2681" s="27">
        <v>-0.23105192801292068</v>
      </c>
      <c r="E2681" s="27">
        <v>-3.0752527782047219</v>
      </c>
      <c r="F2681" s="27" t="s">
        <v>8098</v>
      </c>
      <c r="G2681" s="27" t="s">
        <v>8100</v>
      </c>
      <c r="H2681" s="27" t="s">
        <v>8101</v>
      </c>
      <c r="I2681" s="26" t="s">
        <v>8098</v>
      </c>
    </row>
    <row r="2682" spans="2:9">
      <c r="B2682" s="26" t="s">
        <v>8102</v>
      </c>
      <c r="C2682" s="27" t="s">
        <v>8103</v>
      </c>
      <c r="D2682" s="27">
        <v>-0.2694212383256756</v>
      </c>
      <c r="E2682" s="27">
        <v>0.86722445368046108</v>
      </c>
      <c r="F2682" s="27" t="s">
        <v>8102</v>
      </c>
      <c r="G2682" s="27" t="s">
        <v>8102</v>
      </c>
      <c r="H2682" s="27" t="s">
        <v>1421</v>
      </c>
      <c r="I2682" s="26" t="s">
        <v>8102</v>
      </c>
    </row>
    <row r="2683" spans="2:9">
      <c r="B2683" s="26" t="s">
        <v>8104</v>
      </c>
      <c r="C2683" s="27" t="s">
        <v>8105</v>
      </c>
      <c r="D2683" s="27">
        <v>-0.2821132815145061</v>
      </c>
      <c r="E2683" s="27">
        <v>0.86871668941826063</v>
      </c>
      <c r="F2683" s="27" t="s">
        <v>8104</v>
      </c>
      <c r="G2683" s="27" t="s">
        <v>8106</v>
      </c>
      <c r="H2683" s="27" t="s">
        <v>1421</v>
      </c>
      <c r="I2683" s="26" t="s">
        <v>8104</v>
      </c>
    </row>
    <row r="2684" spans="2:9">
      <c r="B2684" s="26" t="s">
        <v>8107</v>
      </c>
      <c r="C2684" s="27" t="s">
        <v>8108</v>
      </c>
      <c r="D2684" s="27">
        <v>-7.1602306667228346E-2</v>
      </c>
      <c r="E2684" s="27">
        <v>2.425257181477078</v>
      </c>
      <c r="F2684" s="27" t="s">
        <v>8107</v>
      </c>
      <c r="G2684" s="27" t="s">
        <v>8107</v>
      </c>
      <c r="H2684" s="27" t="s">
        <v>1427</v>
      </c>
      <c r="I2684" s="26" t="s">
        <v>8107</v>
      </c>
    </row>
    <row r="2685" spans="2:9">
      <c r="B2685" s="26" t="s">
        <v>8109</v>
      </c>
      <c r="C2685" s="27" t="s">
        <v>8110</v>
      </c>
      <c r="D2685" s="27">
        <v>0.45761485789743134</v>
      </c>
      <c r="E2685" s="27">
        <v>1.1936324033149601</v>
      </c>
      <c r="F2685" s="27" t="s">
        <v>8109</v>
      </c>
      <c r="G2685" s="27" t="s">
        <v>8109</v>
      </c>
      <c r="H2685" s="27" t="s">
        <v>1720</v>
      </c>
      <c r="I2685" s="26" t="s">
        <v>8109</v>
      </c>
    </row>
    <row r="2686" spans="2:9">
      <c r="B2686" s="26" t="s">
        <v>8111</v>
      </c>
      <c r="C2686" s="27" t="s">
        <v>8112</v>
      </c>
      <c r="D2686" s="27">
        <v>0.8979561921878737</v>
      </c>
      <c r="E2686" s="27">
        <v>7.5782719720374384E-2</v>
      </c>
      <c r="F2686" s="27" t="s">
        <v>8111</v>
      </c>
      <c r="G2686" s="27" t="s">
        <v>8111</v>
      </c>
      <c r="H2686" s="27" t="s">
        <v>1436</v>
      </c>
      <c r="I2686" s="26" t="s">
        <v>8111</v>
      </c>
    </row>
    <row r="2687" spans="2:9">
      <c r="B2687" s="26" t="s">
        <v>8113</v>
      </c>
      <c r="C2687" s="27" t="s">
        <v>8114</v>
      </c>
      <c r="D2687" s="27">
        <v>0.40783758788870961</v>
      </c>
      <c r="E2687" s="27">
        <v>2.085716925665194</v>
      </c>
      <c r="F2687" s="27" t="s">
        <v>8113</v>
      </c>
      <c r="G2687" s="27" t="s">
        <v>8113</v>
      </c>
      <c r="H2687" s="27" t="s">
        <v>2666</v>
      </c>
      <c r="I2687" s="26" t="s">
        <v>8113</v>
      </c>
    </row>
    <row r="2688" spans="2:9">
      <c r="B2688" s="26" t="s">
        <v>8115</v>
      </c>
      <c r="C2688" s="27" t="s">
        <v>8116</v>
      </c>
      <c r="D2688" s="27">
        <v>0.56967718825344626</v>
      </c>
      <c r="E2688" s="27">
        <v>-1.458953947339507</v>
      </c>
      <c r="F2688" s="27" t="s">
        <v>8115</v>
      </c>
      <c r="G2688" s="27" t="s">
        <v>5002</v>
      </c>
      <c r="H2688" s="27" t="s">
        <v>488</v>
      </c>
      <c r="I2688" s="26" t="s">
        <v>8115</v>
      </c>
    </row>
    <row r="2689" spans="2:9">
      <c r="B2689" s="26" t="s">
        <v>8117</v>
      </c>
      <c r="C2689" s="27" t="s">
        <v>8118</v>
      </c>
      <c r="D2689" s="27">
        <v>-0.62427458718174167</v>
      </c>
      <c r="E2689" s="27">
        <v>3.0432434461139111</v>
      </c>
      <c r="F2689" s="27" t="s">
        <v>8117</v>
      </c>
      <c r="G2689" s="27" t="s">
        <v>8117</v>
      </c>
      <c r="H2689" s="27" t="s">
        <v>1372</v>
      </c>
      <c r="I2689" s="26" t="s">
        <v>8117</v>
      </c>
    </row>
    <row r="2690" spans="2:9">
      <c r="B2690" s="26" t="s">
        <v>8119</v>
      </c>
      <c r="C2690" s="27" t="s">
        <v>8120</v>
      </c>
      <c r="D2690" s="27">
        <v>0.69840394249049165</v>
      </c>
      <c r="E2690" s="27">
        <v>-1.3018707193428343</v>
      </c>
      <c r="F2690" s="27" t="s">
        <v>8119</v>
      </c>
      <c r="G2690" s="27" t="s">
        <v>8121</v>
      </c>
      <c r="H2690" s="27" t="s">
        <v>488</v>
      </c>
      <c r="I2690" s="26" t="s">
        <v>8119</v>
      </c>
    </row>
    <row r="2691" spans="2:9">
      <c r="B2691" s="26" t="s">
        <v>8122</v>
      </c>
      <c r="C2691" s="27" t="s">
        <v>8123</v>
      </c>
      <c r="D2691" s="27">
        <v>0.89191035908910365</v>
      </c>
      <c r="E2691" s="27">
        <v>0.29471279650092874</v>
      </c>
      <c r="F2691" s="27" t="s">
        <v>8122</v>
      </c>
      <c r="G2691" s="27" t="s">
        <v>8124</v>
      </c>
      <c r="H2691" s="27" t="s">
        <v>3350</v>
      </c>
      <c r="I2691" s="26" t="s">
        <v>8122</v>
      </c>
    </row>
    <row r="2692" spans="2:9">
      <c r="B2692" s="26" t="s">
        <v>8125</v>
      </c>
      <c r="C2692" s="27" t="s">
        <v>8126</v>
      </c>
      <c r="D2692" s="27">
        <v>0.56446564834007718</v>
      </c>
      <c r="E2692" s="27">
        <v>-1.8570826822543194</v>
      </c>
      <c r="F2692" s="27" t="s">
        <v>8125</v>
      </c>
      <c r="G2692" s="27" t="s">
        <v>8127</v>
      </c>
      <c r="H2692" s="27" t="s">
        <v>488</v>
      </c>
      <c r="I2692" s="26" t="s">
        <v>8125</v>
      </c>
    </row>
    <row r="2693" spans="2:9">
      <c r="B2693" s="26" t="s">
        <v>8128</v>
      </c>
      <c r="C2693" s="27" t="s">
        <v>8129</v>
      </c>
      <c r="D2693" s="27">
        <v>-0.72846723614265352</v>
      </c>
      <c r="E2693" s="27">
        <v>2.9946532730770734</v>
      </c>
      <c r="F2693" s="27" t="s">
        <v>8128</v>
      </c>
      <c r="G2693" s="27" t="s">
        <v>8128</v>
      </c>
      <c r="H2693" s="27" t="s">
        <v>1372</v>
      </c>
      <c r="I2693" s="26" t="s">
        <v>8128</v>
      </c>
    </row>
    <row r="2694" spans="2:9">
      <c r="B2694" s="26" t="s">
        <v>8130</v>
      </c>
      <c r="C2694" s="27" t="s">
        <v>8131</v>
      </c>
      <c r="D2694" s="27">
        <v>0.46576050344193121</v>
      </c>
      <c r="E2694" s="27">
        <v>-1.3784174099938218</v>
      </c>
      <c r="F2694" s="27" t="s">
        <v>8130</v>
      </c>
      <c r="G2694" s="27" t="s">
        <v>8130</v>
      </c>
      <c r="H2694" s="27" t="s">
        <v>1539</v>
      </c>
      <c r="I2694" s="26" t="s">
        <v>8130</v>
      </c>
    </row>
    <row r="2695" spans="2:9">
      <c r="B2695" s="26" t="s">
        <v>8132</v>
      </c>
      <c r="C2695" s="27" t="s">
        <v>8133</v>
      </c>
      <c r="D2695" s="27">
        <v>0.92792521861691546</v>
      </c>
      <c r="E2695" s="27">
        <v>-9.1422263062924704E-3</v>
      </c>
      <c r="F2695" s="27" t="s">
        <v>8132</v>
      </c>
      <c r="G2695" s="27" t="s">
        <v>8132</v>
      </c>
      <c r="H2695" s="27" t="s">
        <v>1194</v>
      </c>
      <c r="I2695" s="26" t="s">
        <v>8132</v>
      </c>
    </row>
    <row r="2696" spans="2:9">
      <c r="B2696" s="26" t="s">
        <v>8134</v>
      </c>
      <c r="C2696" s="27" t="s">
        <v>8135</v>
      </c>
      <c r="D2696" s="27">
        <v>0.53727866845925665</v>
      </c>
      <c r="E2696" s="27">
        <v>1.9933056353136003</v>
      </c>
      <c r="F2696" s="27" t="s">
        <v>8134</v>
      </c>
      <c r="G2696" s="27" t="s">
        <v>8136</v>
      </c>
      <c r="H2696" s="27" t="s">
        <v>2223</v>
      </c>
      <c r="I2696" s="26" t="s">
        <v>8134</v>
      </c>
    </row>
    <row r="2697" spans="2:9">
      <c r="B2697" s="26" t="s">
        <v>8137</v>
      </c>
      <c r="C2697" s="27" t="s">
        <v>8138</v>
      </c>
      <c r="D2697" s="27">
        <v>0.13484117231281342</v>
      </c>
      <c r="E2697" s="27">
        <v>0.4882558649038769</v>
      </c>
      <c r="F2697" s="27" t="s">
        <v>8137</v>
      </c>
      <c r="G2697" s="27" t="s">
        <v>8137</v>
      </c>
      <c r="H2697" s="27" t="s">
        <v>2846</v>
      </c>
      <c r="I2697" s="26" t="s">
        <v>8137</v>
      </c>
    </row>
    <row r="2698" spans="2:9">
      <c r="B2698" s="26" t="s">
        <v>8139</v>
      </c>
      <c r="C2698" s="27" t="s">
        <v>8140</v>
      </c>
      <c r="D2698" s="27">
        <v>-0.38606158544540392</v>
      </c>
      <c r="E2698" s="27">
        <v>0.83813680904336907</v>
      </c>
      <c r="F2698" s="27" t="s">
        <v>8139</v>
      </c>
      <c r="G2698" s="27" t="s">
        <v>8141</v>
      </c>
      <c r="H2698" s="27" t="s">
        <v>1421</v>
      </c>
      <c r="I2698" s="26" t="s">
        <v>8139</v>
      </c>
    </row>
    <row r="2699" spans="2:9">
      <c r="B2699" s="26" t="s">
        <v>8142</v>
      </c>
      <c r="C2699" s="27" t="s">
        <v>8143</v>
      </c>
      <c r="D2699" s="27">
        <v>0.93378989881088681</v>
      </c>
      <c r="E2699" s="27">
        <v>0.14053779039787842</v>
      </c>
      <c r="F2699" s="27" t="s">
        <v>8142</v>
      </c>
      <c r="G2699" s="27" t="s">
        <v>8144</v>
      </c>
      <c r="H2699" s="27" t="s">
        <v>1149</v>
      </c>
      <c r="I2699" s="26" t="s">
        <v>8142</v>
      </c>
    </row>
    <row r="2700" spans="2:9">
      <c r="B2700" s="26" t="s">
        <v>8145</v>
      </c>
      <c r="C2700" s="27" t="s">
        <v>8146</v>
      </c>
      <c r="D2700" s="27">
        <v>0.68082674635041429</v>
      </c>
      <c r="E2700" s="27">
        <v>-1.3073965123382456</v>
      </c>
      <c r="F2700" s="27" t="s">
        <v>8145</v>
      </c>
      <c r="G2700" s="27" t="s">
        <v>8147</v>
      </c>
      <c r="H2700" s="27" t="s">
        <v>488</v>
      </c>
      <c r="I2700" s="26" t="s">
        <v>8145</v>
      </c>
    </row>
    <row r="2701" spans="2:9">
      <c r="B2701" s="26" t="s">
        <v>8148</v>
      </c>
      <c r="C2701" s="27" t="s">
        <v>8149</v>
      </c>
      <c r="D2701" s="27">
        <v>-6.2549635394382602E-2</v>
      </c>
      <c r="E2701" s="27">
        <v>2.5074971938413992</v>
      </c>
      <c r="F2701" s="27" t="s">
        <v>8148</v>
      </c>
      <c r="G2701" s="27" t="s">
        <v>8150</v>
      </c>
      <c r="H2701" s="27" t="s">
        <v>3414</v>
      </c>
      <c r="I2701" s="26" t="s">
        <v>8148</v>
      </c>
    </row>
    <row r="2702" spans="2:9">
      <c r="B2702" s="26" t="s">
        <v>8151</v>
      </c>
      <c r="C2702" s="27" t="s">
        <v>8152</v>
      </c>
      <c r="D2702" s="27">
        <v>0.77835403198974296</v>
      </c>
      <c r="E2702" s="27">
        <v>-1.9387640929929888E-2</v>
      </c>
      <c r="F2702" s="27" t="s">
        <v>8151</v>
      </c>
      <c r="G2702" s="27" t="s">
        <v>8153</v>
      </c>
      <c r="H2702" s="27" t="s">
        <v>1293</v>
      </c>
      <c r="I2702" s="26" t="s">
        <v>8151</v>
      </c>
    </row>
    <row r="2703" spans="2:9">
      <c r="B2703" s="26" t="s">
        <v>8154</v>
      </c>
      <c r="C2703" s="27" t="s">
        <v>8155</v>
      </c>
      <c r="D2703" s="27">
        <v>-0.47358111492771027</v>
      </c>
      <c r="E2703" s="27">
        <v>-0.91903105952382413</v>
      </c>
      <c r="F2703" s="27" t="s">
        <v>8154</v>
      </c>
      <c r="G2703" s="27" t="s">
        <v>8154</v>
      </c>
      <c r="H2703" s="27" t="s">
        <v>1281</v>
      </c>
      <c r="I2703" s="26" t="s">
        <v>8154</v>
      </c>
    </row>
    <row r="2704" spans="2:9">
      <c r="B2704" s="26" t="s">
        <v>8156</v>
      </c>
      <c r="C2704" s="27" t="s">
        <v>8157</v>
      </c>
      <c r="D2704" s="27">
        <v>0.57418019418221111</v>
      </c>
      <c r="E2704" s="27">
        <v>1.0343886118807388</v>
      </c>
      <c r="F2704" s="27" t="s">
        <v>8156</v>
      </c>
      <c r="G2704" s="27" t="s">
        <v>8156</v>
      </c>
      <c r="H2704" s="27" t="s">
        <v>1163</v>
      </c>
      <c r="I2704" s="26" t="s">
        <v>8156</v>
      </c>
    </row>
    <row r="2705" spans="2:9">
      <c r="B2705" s="26" t="s">
        <v>8158</v>
      </c>
      <c r="C2705" s="27" t="s">
        <v>8159</v>
      </c>
      <c r="D2705" s="27">
        <v>0.80635784038766944</v>
      </c>
      <c r="E2705" s="27">
        <v>9.2363345129592156E-2</v>
      </c>
      <c r="F2705" s="27" t="s">
        <v>8158</v>
      </c>
      <c r="G2705" s="27" t="s">
        <v>8160</v>
      </c>
      <c r="H2705" s="27" t="s">
        <v>1293</v>
      </c>
      <c r="I2705" s="26" t="s">
        <v>8158</v>
      </c>
    </row>
    <row r="2706" spans="2:9">
      <c r="B2706" s="26" t="s">
        <v>8161</v>
      </c>
      <c r="C2706" s="27" t="s">
        <v>8162</v>
      </c>
      <c r="D2706" s="27">
        <v>0.8172696103220517</v>
      </c>
      <c r="E2706" s="27">
        <v>8.4083502399129595E-2</v>
      </c>
      <c r="F2706" s="27" t="s">
        <v>8161</v>
      </c>
      <c r="G2706" s="27" t="s">
        <v>8163</v>
      </c>
      <c r="H2706" s="27" t="s">
        <v>1293</v>
      </c>
      <c r="I2706" s="26" t="s">
        <v>8161</v>
      </c>
    </row>
    <row r="2707" spans="2:9">
      <c r="B2707" s="26" t="s">
        <v>8164</v>
      </c>
      <c r="C2707" s="27" t="s">
        <v>8165</v>
      </c>
      <c r="D2707" s="27">
        <v>0.93436687266105412</v>
      </c>
      <c r="E2707" s="27">
        <v>0.17166283649266573</v>
      </c>
      <c r="F2707" s="27" t="s">
        <v>8164</v>
      </c>
      <c r="G2707" s="27" t="s">
        <v>3621</v>
      </c>
      <c r="H2707" s="27" t="s">
        <v>1149</v>
      </c>
      <c r="I2707" s="26" t="s">
        <v>8164</v>
      </c>
    </row>
    <row r="2708" spans="2:9">
      <c r="B2708" s="26" t="s">
        <v>8166</v>
      </c>
      <c r="C2708" s="27" t="s">
        <v>8167</v>
      </c>
      <c r="D2708" s="27">
        <v>-0.29243689232214298</v>
      </c>
      <c r="E2708" s="27">
        <v>0.2611937516777682</v>
      </c>
      <c r="F2708" s="27" t="s">
        <v>8166</v>
      </c>
      <c r="G2708" s="27" t="s">
        <v>8166</v>
      </c>
      <c r="H2708" s="27" t="s">
        <v>2121</v>
      </c>
      <c r="I2708" s="26" t="s">
        <v>8166</v>
      </c>
    </row>
    <row r="2709" spans="2:9">
      <c r="B2709" s="26" t="s">
        <v>8168</v>
      </c>
      <c r="C2709" s="27" t="s">
        <v>8169</v>
      </c>
      <c r="D2709" s="27">
        <v>0.48850194098807054</v>
      </c>
      <c r="E2709" s="27">
        <v>1.7834472098348029</v>
      </c>
      <c r="F2709" s="27" t="s">
        <v>8168</v>
      </c>
      <c r="G2709" s="27" t="s">
        <v>8170</v>
      </c>
      <c r="H2709" s="27" t="s">
        <v>2223</v>
      </c>
      <c r="I2709" s="26" t="s">
        <v>8168</v>
      </c>
    </row>
    <row r="2710" spans="2:9">
      <c r="B2710" s="26" t="s">
        <v>8171</v>
      </c>
      <c r="C2710" s="27" t="s">
        <v>8172</v>
      </c>
      <c r="D2710" s="27">
        <v>0.60121534056717862</v>
      </c>
      <c r="E2710" s="27">
        <v>1.8980804489542351</v>
      </c>
      <c r="F2710" s="27" t="s">
        <v>8171</v>
      </c>
      <c r="G2710" s="27" t="s">
        <v>8173</v>
      </c>
      <c r="H2710" s="27" t="s">
        <v>2223</v>
      </c>
      <c r="I2710" s="26" t="s">
        <v>8171</v>
      </c>
    </row>
    <row r="2711" spans="2:9">
      <c r="B2711" s="26" t="s">
        <v>8174</v>
      </c>
      <c r="C2711" s="27" t="s">
        <v>8175</v>
      </c>
      <c r="D2711" s="27">
        <v>0.28013931322502528</v>
      </c>
      <c r="E2711" s="27">
        <v>-0.28733703870318317</v>
      </c>
      <c r="F2711" s="27" t="s">
        <v>8174</v>
      </c>
      <c r="G2711" s="27" t="s">
        <v>7178</v>
      </c>
      <c r="H2711" s="27" t="s">
        <v>2167</v>
      </c>
      <c r="I2711" s="26" t="s">
        <v>8174</v>
      </c>
    </row>
    <row r="2712" spans="2:9">
      <c r="B2712" s="26" t="s">
        <v>8176</v>
      </c>
      <c r="C2712" s="27" t="s">
        <v>8177</v>
      </c>
      <c r="D2712" s="27">
        <v>-0.25196969350519616</v>
      </c>
      <c r="E2712" s="27">
        <v>-2.5494025662200044</v>
      </c>
      <c r="F2712" s="27" t="s">
        <v>8176</v>
      </c>
      <c r="G2712" s="27" t="s">
        <v>8176</v>
      </c>
      <c r="H2712" s="27" t="s">
        <v>1142</v>
      </c>
      <c r="I2712" s="26" t="s">
        <v>8176</v>
      </c>
    </row>
    <row r="2713" spans="2:9">
      <c r="B2713" s="26" t="s">
        <v>8178</v>
      </c>
      <c r="C2713" s="27" t="s">
        <v>8179</v>
      </c>
      <c r="D2713" s="27">
        <v>0.42837362252847599</v>
      </c>
      <c r="E2713" s="27">
        <v>2.0617225100338437</v>
      </c>
      <c r="F2713" s="27" t="s">
        <v>8178</v>
      </c>
      <c r="G2713" s="27" t="s">
        <v>8180</v>
      </c>
      <c r="H2713" s="27" t="s">
        <v>2223</v>
      </c>
      <c r="I2713" s="26" t="s">
        <v>8178</v>
      </c>
    </row>
    <row r="2714" spans="2:9">
      <c r="B2714" s="26" t="s">
        <v>8181</v>
      </c>
      <c r="C2714" s="27" t="s">
        <v>8182</v>
      </c>
      <c r="D2714" s="27">
        <v>-4.0128086864017837E-2</v>
      </c>
      <c r="E2714" s="27">
        <v>-1.3634651080326265</v>
      </c>
      <c r="F2714" s="27" t="s">
        <v>8181</v>
      </c>
      <c r="G2714" s="27" t="s">
        <v>8181</v>
      </c>
      <c r="H2714" s="27" t="s">
        <v>1564</v>
      </c>
      <c r="I2714" s="26" t="s">
        <v>8181</v>
      </c>
    </row>
    <row r="2715" spans="2:9">
      <c r="B2715" s="26" t="s">
        <v>8183</v>
      </c>
      <c r="C2715" s="27" t="s">
        <v>8184</v>
      </c>
      <c r="D2715" s="27">
        <v>0.8121819739545918</v>
      </c>
      <c r="E2715" s="27">
        <v>5.9755184623739493E-2</v>
      </c>
      <c r="F2715" s="27" t="s">
        <v>8183</v>
      </c>
      <c r="G2715" s="27" t="s">
        <v>8185</v>
      </c>
      <c r="H2715" s="27" t="s">
        <v>1293</v>
      </c>
      <c r="I2715" s="26" t="s">
        <v>8183</v>
      </c>
    </row>
    <row r="2716" spans="2:9">
      <c r="B2716" s="26" t="s">
        <v>8186</v>
      </c>
      <c r="C2716" s="27" t="s">
        <v>8187</v>
      </c>
      <c r="D2716" s="27">
        <v>0.16481423478866078</v>
      </c>
      <c r="E2716" s="27">
        <v>-1.4683419896566083</v>
      </c>
      <c r="F2716" s="27" t="s">
        <v>8186</v>
      </c>
      <c r="G2716" s="27" t="s">
        <v>8188</v>
      </c>
      <c r="H2716" s="27" t="s">
        <v>3423</v>
      </c>
      <c r="I2716" s="26" t="s">
        <v>8186</v>
      </c>
    </row>
    <row r="2717" spans="2:9">
      <c r="B2717" s="26" t="s">
        <v>8189</v>
      </c>
      <c r="C2717" s="27" t="s">
        <v>8190</v>
      </c>
      <c r="D2717" s="27">
        <v>0.6413142242053681</v>
      </c>
      <c r="E2717" s="27">
        <v>-0.10576887414158971</v>
      </c>
      <c r="F2717" s="27" t="s">
        <v>8189</v>
      </c>
      <c r="G2717" s="27" t="s">
        <v>8189</v>
      </c>
      <c r="H2717" s="27" t="s">
        <v>1299</v>
      </c>
      <c r="I2717" s="26" t="s">
        <v>8189</v>
      </c>
    </row>
    <row r="2718" spans="2:9">
      <c r="B2718" s="26" t="s">
        <v>8191</v>
      </c>
      <c r="C2718" s="27" t="s">
        <v>8192</v>
      </c>
      <c r="D2718" s="27">
        <v>0.37551979516551726</v>
      </c>
      <c r="E2718" s="27">
        <v>-1.2484078936681999</v>
      </c>
      <c r="F2718" s="27" t="s">
        <v>8191</v>
      </c>
      <c r="G2718" s="27" t="s">
        <v>8191</v>
      </c>
      <c r="H2718" s="27" t="s">
        <v>5540</v>
      </c>
      <c r="I2718" s="26" t="s">
        <v>8191</v>
      </c>
    </row>
    <row r="2719" spans="2:9">
      <c r="B2719" s="26" t="s">
        <v>8193</v>
      </c>
      <c r="C2719" s="27" t="s">
        <v>8194</v>
      </c>
      <c r="D2719" s="27">
        <v>2.473044261642433E-2</v>
      </c>
      <c r="E2719" s="27">
        <v>1.812838521415189</v>
      </c>
      <c r="F2719" s="27" t="s">
        <v>8193</v>
      </c>
      <c r="G2719" s="27" t="s">
        <v>6478</v>
      </c>
      <c r="H2719" s="27" t="s">
        <v>6478</v>
      </c>
      <c r="I2719" s="26" t="s">
        <v>8193</v>
      </c>
    </row>
    <row r="2720" spans="2:9">
      <c r="B2720" s="26" t="s">
        <v>8195</v>
      </c>
      <c r="C2720" s="27" t="s">
        <v>8196</v>
      </c>
      <c r="D2720" s="27">
        <v>0.80145489580987606</v>
      </c>
      <c r="E2720" s="27">
        <v>8.0894806552758616E-2</v>
      </c>
      <c r="F2720" s="27" t="s">
        <v>8195</v>
      </c>
      <c r="G2720" s="27" t="s">
        <v>8197</v>
      </c>
      <c r="H2720" s="27" t="s">
        <v>1293</v>
      </c>
      <c r="I2720" s="26" t="s">
        <v>8195</v>
      </c>
    </row>
    <row r="2721" spans="2:9">
      <c r="B2721" s="26" t="s">
        <v>8198</v>
      </c>
      <c r="C2721" s="27" t="s">
        <v>8199</v>
      </c>
      <c r="D2721" s="27">
        <v>1.0385284957946606</v>
      </c>
      <c r="E2721" s="27">
        <v>-2.4375268972493984</v>
      </c>
      <c r="F2721" s="27" t="s">
        <v>8198</v>
      </c>
      <c r="G2721" s="27" t="s">
        <v>8198</v>
      </c>
      <c r="H2721" s="27" t="s">
        <v>488</v>
      </c>
      <c r="I2721" s="26" t="s">
        <v>8198</v>
      </c>
    </row>
    <row r="2722" spans="2:9">
      <c r="B2722" s="26" t="s">
        <v>8200</v>
      </c>
      <c r="C2722" s="27" t="s">
        <v>8201</v>
      </c>
      <c r="D2722" s="27">
        <v>0.81131631344226074</v>
      </c>
      <c r="E2722" s="27">
        <v>-1.4749672686584543</v>
      </c>
      <c r="F2722" s="27" t="s">
        <v>8200</v>
      </c>
      <c r="G2722" s="27" t="s">
        <v>8202</v>
      </c>
      <c r="H2722" s="27" t="s">
        <v>8203</v>
      </c>
      <c r="I2722" s="26" t="s">
        <v>8200</v>
      </c>
    </row>
    <row r="2723" spans="2:9">
      <c r="B2723" s="26" t="s">
        <v>8204</v>
      </c>
      <c r="C2723" s="27" t="s">
        <v>8205</v>
      </c>
      <c r="D2723" s="27">
        <v>6.6951528587081727E-2</v>
      </c>
      <c r="E2723" s="27">
        <v>0.20112302407674551</v>
      </c>
      <c r="F2723" s="27" t="s">
        <v>8204</v>
      </c>
      <c r="G2723" s="27" t="s">
        <v>8204</v>
      </c>
      <c r="H2723" s="27" t="s">
        <v>1795</v>
      </c>
      <c r="I2723" s="26" t="s">
        <v>8204</v>
      </c>
    </row>
    <row r="2724" spans="2:9">
      <c r="B2724" s="26" t="s">
        <v>8206</v>
      </c>
      <c r="C2724" s="27" t="s">
        <v>8207</v>
      </c>
      <c r="D2724" s="27">
        <v>0.16578725485062548</v>
      </c>
      <c r="E2724" s="27">
        <v>2.4100028688584407</v>
      </c>
      <c r="F2724" s="27" t="s">
        <v>8206</v>
      </c>
      <c r="G2724" s="27" t="s">
        <v>8207</v>
      </c>
      <c r="H2724" s="27" t="s">
        <v>4427</v>
      </c>
      <c r="I2724" s="26" t="s">
        <v>8206</v>
      </c>
    </row>
    <row r="2725" spans="2:9">
      <c r="B2725" s="26" t="s">
        <v>8208</v>
      </c>
      <c r="C2725" s="27" t="s">
        <v>8209</v>
      </c>
      <c r="D2725" s="27">
        <v>0.87364899691562681</v>
      </c>
      <c r="E2725" s="27">
        <v>-1.6935366277467434</v>
      </c>
      <c r="F2725" s="27" t="s">
        <v>8208</v>
      </c>
      <c r="G2725" s="27" t="s">
        <v>8210</v>
      </c>
      <c r="H2725" s="27" t="s">
        <v>8203</v>
      </c>
      <c r="I2725" s="26" t="s">
        <v>8208</v>
      </c>
    </row>
    <row r="2726" spans="2:9">
      <c r="B2726" s="26" t="s">
        <v>8211</v>
      </c>
      <c r="C2726" s="27" t="s">
        <v>8212</v>
      </c>
      <c r="D2726" s="27">
        <v>0.77910977427421813</v>
      </c>
      <c r="E2726" s="27">
        <v>-1.1082736221086806</v>
      </c>
      <c r="F2726" s="27" t="s">
        <v>8211</v>
      </c>
      <c r="G2726" s="27" t="s">
        <v>8213</v>
      </c>
      <c r="H2726" s="27" t="s">
        <v>8203</v>
      </c>
      <c r="I2726" s="26" t="s">
        <v>8211</v>
      </c>
    </row>
    <row r="2727" spans="2:9">
      <c r="B2727" s="26" t="s">
        <v>8214</v>
      </c>
      <c r="C2727" s="27" t="s">
        <v>8215</v>
      </c>
      <c r="D2727" s="27">
        <v>0.89695784830310388</v>
      </c>
      <c r="E2727" s="27">
        <v>-0.97883473864594617</v>
      </c>
      <c r="F2727" s="27" t="s">
        <v>8214</v>
      </c>
      <c r="G2727" s="27" t="s">
        <v>8216</v>
      </c>
      <c r="H2727" s="27" t="s">
        <v>8203</v>
      </c>
      <c r="I2727" s="26" t="s">
        <v>8214</v>
      </c>
    </row>
    <row r="2728" spans="2:9">
      <c r="B2728" s="26" t="s">
        <v>8217</v>
      </c>
      <c r="C2728" s="27" t="s">
        <v>8218</v>
      </c>
      <c r="D2728" s="27">
        <v>0.85660468217902253</v>
      </c>
      <c r="E2728" s="27">
        <v>-2.1951980419655515</v>
      </c>
      <c r="F2728" s="27" t="s">
        <v>8217</v>
      </c>
      <c r="G2728" s="27" t="s">
        <v>8217</v>
      </c>
      <c r="H2728" s="27" t="s">
        <v>8203</v>
      </c>
      <c r="I2728" s="26" t="s">
        <v>8217</v>
      </c>
    </row>
    <row r="2729" spans="2:9">
      <c r="B2729" s="26" t="s">
        <v>8219</v>
      </c>
      <c r="C2729" s="27" t="s">
        <v>8220</v>
      </c>
      <c r="D2729" s="27">
        <v>1.1961509483321731</v>
      </c>
      <c r="E2729" s="27">
        <v>-1.5674470050538376</v>
      </c>
      <c r="F2729" s="27" t="s">
        <v>8219</v>
      </c>
      <c r="G2729" s="27" t="s">
        <v>8221</v>
      </c>
      <c r="H2729" s="27" t="s">
        <v>8203</v>
      </c>
      <c r="I2729" s="26" t="s">
        <v>8219</v>
      </c>
    </row>
    <row r="2730" spans="2:9">
      <c r="B2730" s="26" t="s">
        <v>8222</v>
      </c>
      <c r="C2730" s="27" t="s">
        <v>8223</v>
      </c>
      <c r="D2730" s="27">
        <v>0.85752388940984781</v>
      </c>
      <c r="E2730" s="27">
        <v>-1.1903913287944379</v>
      </c>
      <c r="F2730" s="27" t="s">
        <v>8222</v>
      </c>
      <c r="G2730" s="27" t="s">
        <v>8222</v>
      </c>
      <c r="H2730" s="27" t="s">
        <v>8203</v>
      </c>
      <c r="I2730" s="26" t="s">
        <v>8222</v>
      </c>
    </row>
    <row r="2731" spans="2:9">
      <c r="B2731" s="26" t="s">
        <v>8224</v>
      </c>
      <c r="C2731" s="27" t="s">
        <v>8225</v>
      </c>
      <c r="D2731" s="27">
        <v>0.84352811235412495</v>
      </c>
      <c r="E2731" s="27">
        <v>-1.2391209183143286</v>
      </c>
      <c r="F2731" s="27" t="s">
        <v>8224</v>
      </c>
      <c r="G2731" s="27" t="s">
        <v>8224</v>
      </c>
      <c r="H2731" s="27" t="s">
        <v>8203</v>
      </c>
      <c r="I2731" s="26" t="s">
        <v>8224</v>
      </c>
    </row>
    <row r="2732" spans="2:9">
      <c r="B2732" s="26" t="s">
        <v>8226</v>
      </c>
      <c r="C2732" s="27" t="s">
        <v>8227</v>
      </c>
      <c r="D2732" s="27">
        <v>1.1222274543786053</v>
      </c>
      <c r="E2732" s="27">
        <v>-1.6768738945958299</v>
      </c>
      <c r="F2732" s="27" t="s">
        <v>8226</v>
      </c>
      <c r="G2732" s="27" t="s">
        <v>8226</v>
      </c>
      <c r="H2732" s="27" t="s">
        <v>8203</v>
      </c>
      <c r="I2732" s="26" t="s">
        <v>8226</v>
      </c>
    </row>
    <row r="2733" spans="2:9">
      <c r="B2733" s="26" t="s">
        <v>8228</v>
      </c>
      <c r="C2733" s="27" t="s">
        <v>8229</v>
      </c>
      <c r="D2733" s="27">
        <v>0.8718059562827527</v>
      </c>
      <c r="E2733" s="27">
        <v>-2.1863914722470819</v>
      </c>
      <c r="F2733" s="27" t="s">
        <v>8228</v>
      </c>
      <c r="G2733" s="27" t="s">
        <v>8228</v>
      </c>
      <c r="H2733" s="27" t="s">
        <v>8203</v>
      </c>
      <c r="I2733" s="26" t="s">
        <v>8228</v>
      </c>
    </row>
    <row r="2734" spans="2:9">
      <c r="B2734" s="26" t="s">
        <v>8230</v>
      </c>
      <c r="C2734" s="27" t="s">
        <v>8231</v>
      </c>
      <c r="D2734" s="27">
        <v>0.87109382967042714</v>
      </c>
      <c r="E2734" s="27">
        <v>-1.7444896962643575</v>
      </c>
      <c r="F2734" s="27" t="s">
        <v>8230</v>
      </c>
      <c r="G2734" s="27" t="s">
        <v>8232</v>
      </c>
      <c r="H2734" s="27" t="s">
        <v>8203</v>
      </c>
      <c r="I2734" s="26" t="s">
        <v>8230</v>
      </c>
    </row>
    <row r="2735" spans="2:9">
      <c r="B2735" s="26" t="s">
        <v>8233</v>
      </c>
      <c r="C2735" s="27" t="s">
        <v>8234</v>
      </c>
      <c r="D2735" s="27">
        <v>1.2061639003502014</v>
      </c>
      <c r="E2735" s="27">
        <v>-1.8350042774791258</v>
      </c>
      <c r="F2735" s="27" t="s">
        <v>8233</v>
      </c>
      <c r="G2735" s="27" t="s">
        <v>8233</v>
      </c>
      <c r="H2735" s="27" t="s">
        <v>8203</v>
      </c>
      <c r="I2735" s="26" t="s">
        <v>8233</v>
      </c>
    </row>
    <row r="2736" spans="2:9">
      <c r="B2736" s="26" t="s">
        <v>8235</v>
      </c>
      <c r="C2736" s="27" t="s">
        <v>8236</v>
      </c>
      <c r="D2736" s="27">
        <v>0.85617074489234279</v>
      </c>
      <c r="E2736" s="27">
        <v>-2.1619369455951811</v>
      </c>
      <c r="F2736" s="27" t="s">
        <v>8235</v>
      </c>
      <c r="G2736" s="27" t="s">
        <v>8235</v>
      </c>
      <c r="H2736" s="27" t="s">
        <v>8203</v>
      </c>
      <c r="I2736" s="26" t="s">
        <v>8235</v>
      </c>
    </row>
    <row r="2737" spans="2:9">
      <c r="B2737" s="26" t="s">
        <v>8237</v>
      </c>
      <c r="C2737" s="27" t="s">
        <v>8238</v>
      </c>
      <c r="D2737" s="27">
        <v>0.86038445731500035</v>
      </c>
      <c r="E2737" s="27">
        <v>-2.0530657717493637</v>
      </c>
      <c r="F2737" s="27" t="s">
        <v>8237</v>
      </c>
      <c r="G2737" s="27" t="s">
        <v>8237</v>
      </c>
      <c r="H2737" s="27" t="s">
        <v>8203</v>
      </c>
      <c r="I2737" s="26" t="s">
        <v>8237</v>
      </c>
    </row>
    <row r="2738" spans="2:9">
      <c r="B2738" s="26" t="s">
        <v>8239</v>
      </c>
      <c r="C2738" s="27" t="s">
        <v>8240</v>
      </c>
      <c r="D2738" s="27">
        <v>0.82044090157233696</v>
      </c>
      <c r="E2738" s="27">
        <v>-1.1423040851562254</v>
      </c>
      <c r="F2738" s="27" t="s">
        <v>8239</v>
      </c>
      <c r="G2738" s="27" t="s">
        <v>8241</v>
      </c>
      <c r="H2738" s="27" t="s">
        <v>8203</v>
      </c>
      <c r="I2738" s="26" t="s">
        <v>8239</v>
      </c>
    </row>
    <row r="2739" spans="2:9">
      <c r="B2739" s="26" t="s">
        <v>8242</v>
      </c>
      <c r="C2739" s="27" t="s">
        <v>8243</v>
      </c>
      <c r="D2739" s="27">
        <v>0.83759745321285739</v>
      </c>
      <c r="E2739" s="27">
        <v>-1.1576821113823783</v>
      </c>
      <c r="F2739" s="27" t="s">
        <v>8242</v>
      </c>
      <c r="G2739" s="27" t="s">
        <v>8242</v>
      </c>
      <c r="H2739" s="27" t="s">
        <v>8203</v>
      </c>
      <c r="I2739" s="26" t="s">
        <v>8242</v>
      </c>
    </row>
    <row r="2740" spans="2:9">
      <c r="B2740" s="26" t="s">
        <v>8244</v>
      </c>
      <c r="C2740" s="27" t="s">
        <v>8245</v>
      </c>
      <c r="D2740" s="27">
        <v>1.1836247690969945</v>
      </c>
      <c r="E2740" s="27">
        <v>-2.0096418649076377</v>
      </c>
      <c r="F2740" s="27" t="s">
        <v>8244</v>
      </c>
      <c r="G2740" s="27" t="s">
        <v>8246</v>
      </c>
      <c r="H2740" s="27" t="s">
        <v>8203</v>
      </c>
      <c r="I2740" s="26" t="s">
        <v>8244</v>
      </c>
    </row>
    <row r="2741" spans="2:9">
      <c r="B2741" s="26" t="s">
        <v>8247</v>
      </c>
      <c r="C2741" s="27" t="s">
        <v>8248</v>
      </c>
      <c r="D2741" s="27">
        <v>0.9088802212912237</v>
      </c>
      <c r="E2741" s="27">
        <v>-1.9450821795619544</v>
      </c>
      <c r="F2741" s="27" t="s">
        <v>8247</v>
      </c>
      <c r="G2741" s="27" t="s">
        <v>8247</v>
      </c>
      <c r="H2741" s="27" t="s">
        <v>8203</v>
      </c>
      <c r="I2741" s="26" t="s">
        <v>8247</v>
      </c>
    </row>
    <row r="2742" spans="2:9">
      <c r="B2742" s="26" t="s">
        <v>8249</v>
      </c>
      <c r="C2742" s="27" t="s">
        <v>8250</v>
      </c>
      <c r="D2742" s="27">
        <v>0.85787822299337413</v>
      </c>
      <c r="E2742" s="27">
        <v>-2.1282370887923032</v>
      </c>
      <c r="F2742" s="27" t="s">
        <v>8249</v>
      </c>
      <c r="G2742" s="27" t="s">
        <v>8249</v>
      </c>
      <c r="H2742" s="27" t="s">
        <v>8203</v>
      </c>
      <c r="I2742" s="26" t="s">
        <v>8249</v>
      </c>
    </row>
    <row r="2743" spans="2:9">
      <c r="B2743" s="26" t="s">
        <v>8251</v>
      </c>
      <c r="C2743" s="27" t="s">
        <v>8252</v>
      </c>
      <c r="D2743" s="27">
        <v>1.2302145086814043</v>
      </c>
      <c r="E2743" s="27">
        <v>-1.1958420205969991</v>
      </c>
      <c r="F2743" s="27" t="s">
        <v>8251</v>
      </c>
      <c r="G2743" s="27" t="s">
        <v>8251</v>
      </c>
      <c r="H2743" s="27" t="s">
        <v>8203</v>
      </c>
      <c r="I2743" s="26" t="s">
        <v>8251</v>
      </c>
    </row>
    <row r="2744" spans="2:9">
      <c r="B2744" s="26" t="s">
        <v>8253</v>
      </c>
      <c r="C2744" s="27" t="s">
        <v>8254</v>
      </c>
      <c r="D2744" s="27">
        <v>1.1177629311263368</v>
      </c>
      <c r="E2744" s="27">
        <v>-2.4282417861107399</v>
      </c>
      <c r="F2744" s="27" t="s">
        <v>8253</v>
      </c>
      <c r="G2744" s="27" t="s">
        <v>8253</v>
      </c>
      <c r="H2744" s="27" t="s">
        <v>8203</v>
      </c>
      <c r="I2744" s="26" t="s">
        <v>8253</v>
      </c>
    </row>
    <row r="2745" spans="2:9">
      <c r="B2745" s="26" t="s">
        <v>8255</v>
      </c>
      <c r="C2745" s="27" t="s">
        <v>8256</v>
      </c>
      <c r="D2745" s="27">
        <v>1.0711277846457383</v>
      </c>
      <c r="E2745" s="27">
        <v>-2.4267232516571657</v>
      </c>
      <c r="F2745" s="27" t="s">
        <v>8255</v>
      </c>
      <c r="G2745" s="27" t="s">
        <v>8255</v>
      </c>
      <c r="H2745" s="27" t="s">
        <v>8203</v>
      </c>
      <c r="I2745" s="26" t="s">
        <v>8255</v>
      </c>
    </row>
    <row r="2746" spans="2:9">
      <c r="B2746" s="26" t="s">
        <v>6259</v>
      </c>
      <c r="C2746" s="27" t="s">
        <v>8257</v>
      </c>
      <c r="D2746" s="27">
        <v>0.86338124591198251</v>
      </c>
      <c r="E2746" s="27">
        <v>-2.1033137625694001</v>
      </c>
      <c r="F2746" s="27" t="s">
        <v>6259</v>
      </c>
      <c r="G2746" s="27" t="s">
        <v>6259</v>
      </c>
      <c r="H2746" s="27" t="s">
        <v>8203</v>
      </c>
      <c r="I2746" s="26" t="s">
        <v>6259</v>
      </c>
    </row>
    <row r="2747" spans="2:9">
      <c r="B2747" s="26" t="s">
        <v>8258</v>
      </c>
      <c r="C2747" s="27" t="s">
        <v>8259</v>
      </c>
      <c r="D2747" s="27">
        <v>0.85889049052322186</v>
      </c>
      <c r="E2747" s="27">
        <v>-1.0016688815699684</v>
      </c>
      <c r="F2747" s="27" t="s">
        <v>8258</v>
      </c>
      <c r="G2747" s="27" t="s">
        <v>8258</v>
      </c>
      <c r="H2747" s="27" t="s">
        <v>8203</v>
      </c>
      <c r="I2747" s="26" t="s">
        <v>8258</v>
      </c>
    </row>
    <row r="2748" spans="2:9">
      <c r="B2748" s="26" t="s">
        <v>8260</v>
      </c>
      <c r="C2748" s="27" t="s">
        <v>8261</v>
      </c>
      <c r="D2748" s="27">
        <v>1.0196597331565116</v>
      </c>
      <c r="E2748" s="27">
        <v>-2.2694864924792308</v>
      </c>
      <c r="F2748" s="27" t="s">
        <v>8260</v>
      </c>
      <c r="G2748" s="27" t="s">
        <v>8260</v>
      </c>
      <c r="H2748" s="27" t="s">
        <v>8203</v>
      </c>
      <c r="I2748" s="26" t="s">
        <v>8260</v>
      </c>
    </row>
    <row r="2749" spans="2:9">
      <c r="B2749" s="26" t="s">
        <v>8262</v>
      </c>
      <c r="C2749" s="27" t="s">
        <v>8263</v>
      </c>
      <c r="D2749" s="27">
        <v>0.89187720273327176</v>
      </c>
      <c r="E2749" s="27">
        <v>-1.7462368572939435</v>
      </c>
      <c r="F2749" s="27" t="s">
        <v>8262</v>
      </c>
      <c r="G2749" s="27" t="s">
        <v>8264</v>
      </c>
      <c r="H2749" s="27" t="s">
        <v>8203</v>
      </c>
      <c r="I2749" s="26" t="s">
        <v>8262</v>
      </c>
    </row>
    <row r="2750" spans="2:9">
      <c r="B2750" s="26" t="s">
        <v>8265</v>
      </c>
      <c r="C2750" s="27" t="s">
        <v>8266</v>
      </c>
      <c r="D2750" s="27">
        <v>0.97288663493088101</v>
      </c>
      <c r="E2750" s="27">
        <v>-2.0975890314886554</v>
      </c>
      <c r="F2750" s="27" t="s">
        <v>8265</v>
      </c>
      <c r="G2750" s="27" t="s">
        <v>8265</v>
      </c>
      <c r="H2750" s="27" t="s">
        <v>8203</v>
      </c>
      <c r="I2750" s="26" t="s">
        <v>8265</v>
      </c>
    </row>
    <row r="2751" spans="2:9">
      <c r="B2751" s="26" t="s">
        <v>8267</v>
      </c>
      <c r="C2751" s="27" t="s">
        <v>8268</v>
      </c>
      <c r="D2751" s="27">
        <v>0.63934728000327257</v>
      </c>
      <c r="E2751" s="27">
        <v>2.2402172868289751</v>
      </c>
      <c r="F2751" s="27" t="s">
        <v>8267</v>
      </c>
      <c r="G2751" s="27" t="s">
        <v>8269</v>
      </c>
      <c r="H2751" s="27" t="s">
        <v>2429</v>
      </c>
      <c r="I2751" s="26" t="s">
        <v>8267</v>
      </c>
    </row>
    <row r="2752" spans="2:9">
      <c r="B2752" s="26" t="s">
        <v>8270</v>
      </c>
      <c r="C2752" s="27" t="s">
        <v>8271</v>
      </c>
      <c r="D2752" s="27">
        <v>0.93666003190362346</v>
      </c>
      <c r="E2752" s="27">
        <v>-1.9803669245962328</v>
      </c>
      <c r="F2752" s="27" t="s">
        <v>8270</v>
      </c>
      <c r="G2752" s="27" t="s">
        <v>8272</v>
      </c>
      <c r="H2752" s="27" t="s">
        <v>8203</v>
      </c>
      <c r="I2752" s="26" t="s">
        <v>8270</v>
      </c>
    </row>
    <row r="2753" spans="2:9">
      <c r="B2753" s="26" t="s">
        <v>8273</v>
      </c>
      <c r="C2753" s="27" t="s">
        <v>8274</v>
      </c>
      <c r="D2753" s="27">
        <v>0.9304297884634124</v>
      </c>
      <c r="E2753" s="27">
        <v>-1.9823449963722686</v>
      </c>
      <c r="F2753" s="27" t="s">
        <v>8273</v>
      </c>
      <c r="G2753" s="27" t="s">
        <v>8272</v>
      </c>
      <c r="H2753" s="27" t="s">
        <v>8203</v>
      </c>
      <c r="I2753" s="26" t="s">
        <v>8273</v>
      </c>
    </row>
    <row r="2754" spans="2:9">
      <c r="B2754" s="26" t="s">
        <v>8275</v>
      </c>
      <c r="C2754" s="27" t="s">
        <v>8276</v>
      </c>
      <c r="D2754" s="27">
        <v>1.066294946215967</v>
      </c>
      <c r="E2754" s="27">
        <v>-1.6418452036197002</v>
      </c>
      <c r="F2754" s="27" t="s">
        <v>8275</v>
      </c>
      <c r="G2754" s="27" t="s">
        <v>8277</v>
      </c>
      <c r="H2754" s="27" t="s">
        <v>8203</v>
      </c>
      <c r="I2754" s="26" t="s">
        <v>8275</v>
      </c>
    </row>
    <row r="2755" spans="2:9">
      <c r="B2755" s="26" t="s">
        <v>8278</v>
      </c>
      <c r="C2755" s="27" t="s">
        <v>8279</v>
      </c>
      <c r="D2755" s="27">
        <v>0.8588817686714092</v>
      </c>
      <c r="E2755" s="27">
        <v>-1.7970957772639535</v>
      </c>
      <c r="F2755" s="27" t="s">
        <v>8278</v>
      </c>
      <c r="G2755" s="27" t="s">
        <v>8278</v>
      </c>
      <c r="H2755" s="27" t="s">
        <v>8203</v>
      </c>
      <c r="I2755" s="26" t="s">
        <v>8278</v>
      </c>
    </row>
    <row r="2756" spans="2:9">
      <c r="B2756" s="26" t="s">
        <v>8280</v>
      </c>
      <c r="C2756" s="27" t="s">
        <v>8281</v>
      </c>
      <c r="D2756" s="27">
        <v>0.89028196924031555</v>
      </c>
      <c r="E2756" s="27">
        <v>-4.605609619702046E-2</v>
      </c>
      <c r="F2756" s="27" t="s">
        <v>8280</v>
      </c>
      <c r="G2756" s="27" t="s">
        <v>8280</v>
      </c>
      <c r="H2756" s="27" t="s">
        <v>1194</v>
      </c>
      <c r="I2756" s="26" t="s">
        <v>8280</v>
      </c>
    </row>
    <row r="2757" spans="2:9">
      <c r="B2757" s="26" t="s">
        <v>8282</v>
      </c>
      <c r="C2757" s="27" t="s">
        <v>8283</v>
      </c>
      <c r="D2757" s="27">
        <v>0.93512820383689477</v>
      </c>
      <c r="E2757" s="27">
        <v>-2.0326976494213724</v>
      </c>
      <c r="F2757" s="27" t="s">
        <v>8282</v>
      </c>
      <c r="G2757" s="27" t="s">
        <v>8282</v>
      </c>
      <c r="H2757" s="27" t="s">
        <v>8203</v>
      </c>
      <c r="I2757" s="26" t="s">
        <v>8282</v>
      </c>
    </row>
    <row r="2758" spans="2:9">
      <c r="B2758" s="26" t="s">
        <v>8284</v>
      </c>
      <c r="C2758" s="27" t="s">
        <v>8285</v>
      </c>
      <c r="D2758" s="27">
        <v>1.3961708567476616</v>
      </c>
      <c r="E2758" s="27">
        <v>-1.4977403586142277</v>
      </c>
      <c r="F2758" s="27" t="s">
        <v>8284</v>
      </c>
      <c r="G2758" s="27" t="s">
        <v>8284</v>
      </c>
      <c r="H2758" s="27" t="s">
        <v>8203</v>
      </c>
      <c r="I2758" s="26" t="s">
        <v>8284</v>
      </c>
    </row>
    <row r="2759" spans="2:9">
      <c r="B2759" s="26" t="s">
        <v>8286</v>
      </c>
      <c r="C2759" s="27" t="s">
        <v>8287</v>
      </c>
      <c r="D2759" s="27">
        <v>1.1921331693062771</v>
      </c>
      <c r="E2759" s="27">
        <v>-2.3297178752674212</v>
      </c>
      <c r="F2759" s="27" t="s">
        <v>8286</v>
      </c>
      <c r="G2759" s="27" t="s">
        <v>8288</v>
      </c>
      <c r="H2759" s="27" t="s">
        <v>8203</v>
      </c>
      <c r="I2759" s="26" t="s">
        <v>8286</v>
      </c>
    </row>
    <row r="2760" spans="2:9">
      <c r="B2760" s="26" t="s">
        <v>8289</v>
      </c>
      <c r="C2760" s="27" t="s">
        <v>8290</v>
      </c>
      <c r="D2760" s="27">
        <v>1.1127591177539826</v>
      </c>
      <c r="E2760" s="27">
        <v>-1.1965244556268091</v>
      </c>
      <c r="F2760" s="27" t="s">
        <v>8289</v>
      </c>
      <c r="G2760" s="27" t="s">
        <v>8289</v>
      </c>
      <c r="H2760" s="27" t="s">
        <v>8203</v>
      </c>
      <c r="I2760" s="26" t="s">
        <v>8289</v>
      </c>
    </row>
    <row r="2761" spans="2:9">
      <c r="B2761" s="26" t="s">
        <v>8291</v>
      </c>
      <c r="C2761" s="27" t="s">
        <v>8292</v>
      </c>
      <c r="D2761" s="27">
        <v>0.80056333448787431</v>
      </c>
      <c r="E2761" s="27">
        <v>-1.1612932312500657</v>
      </c>
      <c r="F2761" s="27" t="s">
        <v>8291</v>
      </c>
      <c r="G2761" s="27" t="s">
        <v>8291</v>
      </c>
      <c r="H2761" s="27" t="s">
        <v>8203</v>
      </c>
      <c r="I2761" s="26" t="s">
        <v>8291</v>
      </c>
    </row>
    <row r="2762" spans="2:9">
      <c r="B2762" s="26" t="s">
        <v>8293</v>
      </c>
      <c r="C2762" s="27" t="s">
        <v>8294</v>
      </c>
      <c r="D2762" s="27">
        <v>0.95431288396131286</v>
      </c>
      <c r="E2762" s="27">
        <v>-1.7746856761645364</v>
      </c>
      <c r="F2762" s="27" t="s">
        <v>8293</v>
      </c>
      <c r="G2762" s="27" t="s">
        <v>8293</v>
      </c>
      <c r="H2762" s="27" t="s">
        <v>8203</v>
      </c>
      <c r="I2762" s="26" t="s">
        <v>8293</v>
      </c>
    </row>
    <row r="2763" spans="2:9">
      <c r="B2763" s="26" t="s">
        <v>8295</v>
      </c>
      <c r="C2763" s="27" t="s">
        <v>8296</v>
      </c>
      <c r="D2763" s="27">
        <v>1.0678064232922189</v>
      </c>
      <c r="E2763" s="27">
        <v>-1.984264869195971</v>
      </c>
      <c r="F2763" s="27" t="s">
        <v>8295</v>
      </c>
      <c r="G2763" s="27" t="s">
        <v>8295</v>
      </c>
      <c r="H2763" s="27" t="s">
        <v>8203</v>
      </c>
      <c r="I2763" s="26" t="s">
        <v>8295</v>
      </c>
    </row>
    <row r="2764" spans="2:9">
      <c r="B2764" s="26" t="s">
        <v>8297</v>
      </c>
      <c r="C2764" s="27" t="s">
        <v>8298</v>
      </c>
      <c r="D2764" s="27">
        <v>1.0779188454254398</v>
      </c>
      <c r="E2764" s="27">
        <v>-2.1159848167183761</v>
      </c>
      <c r="F2764" s="27" t="s">
        <v>8297</v>
      </c>
      <c r="G2764" s="27" t="s">
        <v>8297</v>
      </c>
      <c r="H2764" s="27" t="s">
        <v>8203</v>
      </c>
      <c r="I2764" s="26" t="s">
        <v>8297</v>
      </c>
    </row>
    <row r="2765" spans="2:9">
      <c r="B2765" s="26" t="s">
        <v>8299</v>
      </c>
      <c r="C2765" s="27" t="s">
        <v>8300</v>
      </c>
      <c r="D2765" s="27">
        <v>0.6194557303472974</v>
      </c>
      <c r="E2765" s="27">
        <v>2.3254067500945168</v>
      </c>
      <c r="F2765" s="27" t="s">
        <v>8299</v>
      </c>
      <c r="G2765" s="27" t="s">
        <v>8299</v>
      </c>
      <c r="H2765" s="27" t="s">
        <v>1368</v>
      </c>
      <c r="I2765" s="26" t="s">
        <v>8299</v>
      </c>
    </row>
    <row r="2766" spans="2:9">
      <c r="B2766" s="26" t="s">
        <v>4302</v>
      </c>
      <c r="C2766" s="27" t="s">
        <v>8301</v>
      </c>
      <c r="D2766" s="27">
        <v>0.77187709480608369</v>
      </c>
      <c r="E2766" s="27">
        <v>-1.3368681182260049</v>
      </c>
      <c r="F2766" s="27" t="s">
        <v>4302</v>
      </c>
      <c r="G2766" s="27" t="s">
        <v>4302</v>
      </c>
      <c r="H2766" s="27" t="s">
        <v>8203</v>
      </c>
      <c r="I2766" s="26" t="s">
        <v>4302</v>
      </c>
    </row>
    <row r="2767" spans="2:9">
      <c r="B2767" s="26" t="s">
        <v>8302</v>
      </c>
      <c r="C2767" s="27" t="s">
        <v>8303</v>
      </c>
      <c r="D2767" s="27">
        <v>0.93593807112517224</v>
      </c>
      <c r="E2767" s="27">
        <v>-1.3561941456244933</v>
      </c>
      <c r="F2767" s="27" t="s">
        <v>8302</v>
      </c>
      <c r="G2767" s="27" t="s">
        <v>8302</v>
      </c>
      <c r="H2767" s="27" t="s">
        <v>8203</v>
      </c>
      <c r="I2767" s="26" t="s">
        <v>8302</v>
      </c>
    </row>
    <row r="2768" spans="2:9">
      <c r="B2768" s="26" t="s">
        <v>8304</v>
      </c>
      <c r="C2768" s="27" t="s">
        <v>8305</v>
      </c>
      <c r="D2768" s="27">
        <v>0.85128956245662679</v>
      </c>
      <c r="E2768" s="27">
        <v>-1.1253638591928374</v>
      </c>
      <c r="F2768" s="27" t="s">
        <v>8304</v>
      </c>
      <c r="G2768" s="27" t="s">
        <v>8304</v>
      </c>
      <c r="H2768" s="27" t="s">
        <v>8203</v>
      </c>
      <c r="I2768" s="26" t="s">
        <v>8304</v>
      </c>
    </row>
    <row r="2769" spans="2:9">
      <c r="B2769" s="26" t="s">
        <v>8306</v>
      </c>
      <c r="C2769" s="27" t="s">
        <v>8307</v>
      </c>
      <c r="D2769" s="27">
        <v>0.86879525267041735</v>
      </c>
      <c r="E2769" s="27">
        <v>-1.5173787748082401</v>
      </c>
      <c r="F2769" s="27" t="s">
        <v>8306</v>
      </c>
      <c r="G2769" s="27" t="s">
        <v>8308</v>
      </c>
      <c r="H2769" s="27" t="s">
        <v>8203</v>
      </c>
      <c r="I2769" s="26" t="s">
        <v>8306</v>
      </c>
    </row>
    <row r="2770" spans="2:9">
      <c r="B2770" s="26" t="s">
        <v>8309</v>
      </c>
      <c r="C2770" s="27" t="s">
        <v>8310</v>
      </c>
      <c r="D2770" s="27">
        <v>0.82771719127843368</v>
      </c>
      <c r="E2770" s="27">
        <v>-1.0782312342213058</v>
      </c>
      <c r="F2770" s="27" t="s">
        <v>8309</v>
      </c>
      <c r="G2770" s="27" t="s">
        <v>8309</v>
      </c>
      <c r="H2770" s="27" t="s">
        <v>8203</v>
      </c>
      <c r="I2770" s="26" t="s">
        <v>8309</v>
      </c>
    </row>
    <row r="2771" spans="2:9">
      <c r="B2771" s="26" t="s">
        <v>8311</v>
      </c>
      <c r="C2771" s="27" t="s">
        <v>8312</v>
      </c>
      <c r="D2771" s="27">
        <v>0.9648511455528106</v>
      </c>
      <c r="E2771" s="27">
        <v>-1.35726047532496</v>
      </c>
      <c r="F2771" s="27" t="s">
        <v>8311</v>
      </c>
      <c r="G2771" s="27" t="s">
        <v>8313</v>
      </c>
      <c r="H2771" s="27" t="s">
        <v>8203</v>
      </c>
      <c r="I2771" s="26" t="s">
        <v>8311</v>
      </c>
    </row>
    <row r="2772" spans="2:9">
      <c r="B2772" s="26" t="s">
        <v>8314</v>
      </c>
      <c r="C2772" s="27" t="s">
        <v>8315</v>
      </c>
      <c r="D2772" s="27">
        <v>0.98362390123483567</v>
      </c>
      <c r="E2772" s="27">
        <v>-1.6530118380712771</v>
      </c>
      <c r="F2772" s="27" t="s">
        <v>8314</v>
      </c>
      <c r="G2772" s="27" t="s">
        <v>8314</v>
      </c>
      <c r="H2772" s="27" t="s">
        <v>8203</v>
      </c>
      <c r="I2772" s="26" t="s">
        <v>8314</v>
      </c>
    </row>
    <row r="2773" spans="2:9">
      <c r="B2773" s="26" t="s">
        <v>8316</v>
      </c>
      <c r="C2773" s="27" t="s">
        <v>8317</v>
      </c>
      <c r="D2773" s="27">
        <v>0.9218253147187544</v>
      </c>
      <c r="E2773" s="27">
        <v>-1.7856637588052382</v>
      </c>
      <c r="F2773" s="27" t="s">
        <v>8316</v>
      </c>
      <c r="G2773" s="27" t="s">
        <v>8316</v>
      </c>
      <c r="H2773" s="27" t="s">
        <v>8203</v>
      </c>
      <c r="I2773" s="26" t="s">
        <v>8316</v>
      </c>
    </row>
    <row r="2774" spans="2:9">
      <c r="B2774" s="26" t="s">
        <v>8318</v>
      </c>
      <c r="C2774" s="27" t="s">
        <v>8319</v>
      </c>
      <c r="D2774" s="27">
        <v>0.86972722589389029</v>
      </c>
      <c r="E2774" s="27">
        <v>-1.6186916811034231</v>
      </c>
      <c r="F2774" s="27" t="s">
        <v>8318</v>
      </c>
      <c r="G2774" s="27" t="s">
        <v>8320</v>
      </c>
      <c r="H2774" s="27" t="s">
        <v>8203</v>
      </c>
      <c r="I2774" s="26" t="s">
        <v>8318</v>
      </c>
    </row>
    <row r="2775" spans="2:9">
      <c r="B2775" s="26" t="s">
        <v>8321</v>
      </c>
      <c r="C2775" s="27" t="s">
        <v>8322</v>
      </c>
      <c r="D2775" s="27">
        <v>1.2350438850015264</v>
      </c>
      <c r="E2775" s="27">
        <v>-2.0561025743435111</v>
      </c>
      <c r="F2775" s="27" t="s">
        <v>8321</v>
      </c>
      <c r="G2775" s="27" t="s">
        <v>8323</v>
      </c>
      <c r="H2775" s="27" t="s">
        <v>8203</v>
      </c>
      <c r="I2775" s="26" t="s">
        <v>8321</v>
      </c>
    </row>
    <row r="2776" spans="2:9">
      <c r="B2776" s="26" t="s">
        <v>8324</v>
      </c>
      <c r="C2776" s="27" t="s">
        <v>8325</v>
      </c>
      <c r="D2776" s="27">
        <v>1.1979171557188253</v>
      </c>
      <c r="E2776" s="27">
        <v>-1.6728928682403383</v>
      </c>
      <c r="F2776" s="27" t="s">
        <v>8324</v>
      </c>
      <c r="G2776" s="27" t="s">
        <v>8324</v>
      </c>
      <c r="H2776" s="27" t="s">
        <v>8203</v>
      </c>
      <c r="I2776" s="26" t="s">
        <v>8324</v>
      </c>
    </row>
    <row r="2777" spans="2:9">
      <c r="B2777" s="26" t="s">
        <v>3741</v>
      </c>
      <c r="C2777" s="27" t="s">
        <v>8326</v>
      </c>
      <c r="D2777" s="27">
        <v>0.75352145673041993</v>
      </c>
      <c r="E2777" s="27">
        <v>-1.395128894971289</v>
      </c>
      <c r="F2777" s="27" t="s">
        <v>3741</v>
      </c>
      <c r="G2777" s="27" t="s">
        <v>3741</v>
      </c>
      <c r="H2777" s="27" t="s">
        <v>8203</v>
      </c>
      <c r="I2777" s="26" t="s">
        <v>3741</v>
      </c>
    </row>
    <row r="2778" spans="2:9">
      <c r="B2778" s="26" t="s">
        <v>8327</v>
      </c>
      <c r="C2778" s="27" t="s">
        <v>8328</v>
      </c>
      <c r="D2778" s="27">
        <v>0.79443027423529511</v>
      </c>
      <c r="E2778" s="27">
        <v>-1.2813666426868593</v>
      </c>
      <c r="F2778" s="27" t="s">
        <v>8327</v>
      </c>
      <c r="G2778" s="27" t="s">
        <v>8329</v>
      </c>
      <c r="H2778" s="27" t="s">
        <v>8203</v>
      </c>
      <c r="I2778" s="26" t="s">
        <v>8327</v>
      </c>
    </row>
    <row r="2779" spans="2:9">
      <c r="B2779" s="26" t="s">
        <v>8330</v>
      </c>
      <c r="C2779" s="27" t="s">
        <v>8331</v>
      </c>
      <c r="D2779" s="27">
        <v>1.06185305983336</v>
      </c>
      <c r="E2779" s="27">
        <v>-2.0207945177632314</v>
      </c>
      <c r="F2779" s="27" t="s">
        <v>8330</v>
      </c>
      <c r="G2779" s="27" t="s">
        <v>8330</v>
      </c>
      <c r="H2779" s="27" t="s">
        <v>8203</v>
      </c>
      <c r="I2779" s="26" t="s">
        <v>8330</v>
      </c>
    </row>
    <row r="2780" spans="2:9">
      <c r="B2780" s="26" t="s">
        <v>8332</v>
      </c>
      <c r="C2780" s="27" t="s">
        <v>8333</v>
      </c>
      <c r="D2780" s="27">
        <v>0.78331770195316641</v>
      </c>
      <c r="E2780" s="27">
        <v>-1.1084341441432572</v>
      </c>
      <c r="F2780" s="27" t="s">
        <v>8332</v>
      </c>
      <c r="G2780" s="27" t="s">
        <v>8213</v>
      </c>
      <c r="H2780" s="27" t="s">
        <v>8203</v>
      </c>
      <c r="I2780" s="26" t="s">
        <v>8332</v>
      </c>
    </row>
    <row r="2781" spans="2:9">
      <c r="B2781" s="26" t="s">
        <v>8334</v>
      </c>
      <c r="C2781" s="27" t="s">
        <v>8335</v>
      </c>
      <c r="D2781" s="27">
        <v>0.8512651279535639</v>
      </c>
      <c r="E2781" s="27">
        <v>-1.5993953479502314</v>
      </c>
      <c r="F2781" s="27" t="s">
        <v>8334</v>
      </c>
      <c r="G2781" s="27" t="s">
        <v>8336</v>
      </c>
      <c r="H2781" s="27" t="s">
        <v>8203</v>
      </c>
      <c r="I2781" s="26" t="s">
        <v>8334</v>
      </c>
    </row>
    <row r="2782" spans="2:9">
      <c r="B2782" s="26" t="s">
        <v>8337</v>
      </c>
      <c r="C2782" s="27" t="s">
        <v>8338</v>
      </c>
      <c r="D2782" s="27">
        <v>1.2685628299551981</v>
      </c>
      <c r="E2782" s="27">
        <v>-1.3607755816482612</v>
      </c>
      <c r="F2782" s="27" t="s">
        <v>8337</v>
      </c>
      <c r="G2782" s="27" t="s">
        <v>8337</v>
      </c>
      <c r="H2782" s="27" t="s">
        <v>8203</v>
      </c>
      <c r="I2782" s="26" t="s">
        <v>8337</v>
      </c>
    </row>
    <row r="2783" spans="2:9">
      <c r="B2783" s="26" t="s">
        <v>8339</v>
      </c>
      <c r="C2783" s="27" t="s">
        <v>8340</v>
      </c>
      <c r="D2783" s="27">
        <v>0.73719042028843706</v>
      </c>
      <c r="E2783" s="27">
        <v>-1.4578805603113059</v>
      </c>
      <c r="F2783" s="27" t="s">
        <v>8339</v>
      </c>
      <c r="G2783" s="27" t="s">
        <v>2744</v>
      </c>
      <c r="H2783" s="27" t="s">
        <v>488</v>
      </c>
      <c r="I2783" s="26" t="s">
        <v>8339</v>
      </c>
    </row>
    <row r="2784" spans="2:9">
      <c r="B2784" s="26" t="s">
        <v>8341</v>
      </c>
      <c r="C2784" s="27" t="s">
        <v>8342</v>
      </c>
      <c r="D2784" s="27">
        <v>0.79053639982567181</v>
      </c>
      <c r="E2784" s="27">
        <v>-1.2789964293160874</v>
      </c>
      <c r="F2784" s="27" t="s">
        <v>8341</v>
      </c>
      <c r="G2784" s="27" t="s">
        <v>8343</v>
      </c>
      <c r="H2784" s="27" t="s">
        <v>8203</v>
      </c>
      <c r="I2784" s="26" t="s">
        <v>8341</v>
      </c>
    </row>
    <row r="2785" spans="2:9">
      <c r="B2785" s="26" t="s">
        <v>8344</v>
      </c>
      <c r="C2785" s="27" t="s">
        <v>8345</v>
      </c>
      <c r="D2785" s="27">
        <v>0.84725613840607428</v>
      </c>
      <c r="E2785" s="27">
        <v>-1.0218902637269409</v>
      </c>
      <c r="F2785" s="27" t="s">
        <v>8344</v>
      </c>
      <c r="G2785" s="27" t="s">
        <v>8344</v>
      </c>
      <c r="H2785" s="27" t="s">
        <v>8203</v>
      </c>
      <c r="I2785" s="26" t="s">
        <v>8344</v>
      </c>
    </row>
    <row r="2786" spans="2:9">
      <c r="B2786" s="26" t="s">
        <v>8346</v>
      </c>
      <c r="C2786" s="27" t="s">
        <v>8347</v>
      </c>
      <c r="D2786" s="27">
        <v>0.88492036017638132</v>
      </c>
      <c r="E2786" s="27">
        <v>-2.1021443685307917</v>
      </c>
      <c r="F2786" s="27" t="s">
        <v>8346</v>
      </c>
      <c r="G2786" s="27" t="s">
        <v>8346</v>
      </c>
      <c r="H2786" s="27" t="s">
        <v>8203</v>
      </c>
      <c r="I2786" s="26" t="s">
        <v>8346</v>
      </c>
    </row>
    <row r="2787" spans="2:9">
      <c r="B2787" s="26" t="s">
        <v>8348</v>
      </c>
      <c r="C2787" s="27" t="s">
        <v>8349</v>
      </c>
      <c r="D2787" s="27">
        <v>0.75853405853356748</v>
      </c>
      <c r="E2787" s="27">
        <v>-1.4028712368919334</v>
      </c>
      <c r="F2787" s="27" t="s">
        <v>8348</v>
      </c>
      <c r="G2787" s="27" t="s">
        <v>8350</v>
      </c>
      <c r="H2787" s="27" t="s">
        <v>8203</v>
      </c>
      <c r="I2787" s="26" t="s">
        <v>8348</v>
      </c>
    </row>
    <row r="2788" spans="2:9">
      <c r="B2788" s="26" t="s">
        <v>8351</v>
      </c>
      <c r="C2788" s="27" t="s">
        <v>8352</v>
      </c>
      <c r="D2788" s="27">
        <v>0.95653296162502921</v>
      </c>
      <c r="E2788" s="27">
        <v>-1.1659724052853364</v>
      </c>
      <c r="F2788" s="27" t="s">
        <v>8351</v>
      </c>
      <c r="G2788" s="27" t="s">
        <v>8351</v>
      </c>
      <c r="H2788" s="27" t="s">
        <v>8203</v>
      </c>
      <c r="I2788" s="26" t="s">
        <v>8351</v>
      </c>
    </row>
    <row r="2789" spans="2:9">
      <c r="B2789" s="26" t="s">
        <v>8353</v>
      </c>
      <c r="C2789" s="27" t="s">
        <v>8354</v>
      </c>
      <c r="D2789" s="27">
        <v>1.0837325260850836</v>
      </c>
      <c r="E2789" s="27">
        <v>2.2649311554287865</v>
      </c>
      <c r="F2789" s="27" t="s">
        <v>8353</v>
      </c>
      <c r="G2789" s="27" t="s">
        <v>8353</v>
      </c>
      <c r="H2789" s="27" t="s">
        <v>1160</v>
      </c>
      <c r="I2789" s="26" t="s">
        <v>8353</v>
      </c>
    </row>
    <row r="2790" spans="2:9">
      <c r="B2790" s="26" t="s">
        <v>8355</v>
      </c>
      <c r="C2790" s="27" t="s">
        <v>8356</v>
      </c>
      <c r="D2790" s="27">
        <v>0.8991500293549618</v>
      </c>
      <c r="E2790" s="27">
        <v>-1.9055679263614511</v>
      </c>
      <c r="F2790" s="27" t="s">
        <v>8355</v>
      </c>
      <c r="G2790" s="27" t="s">
        <v>8355</v>
      </c>
      <c r="H2790" s="27" t="s">
        <v>8203</v>
      </c>
      <c r="I2790" s="26" t="s">
        <v>8355</v>
      </c>
    </row>
    <row r="2791" spans="2:9">
      <c r="B2791" s="26" t="s">
        <v>8357</v>
      </c>
      <c r="C2791" s="27" t="s">
        <v>8358</v>
      </c>
      <c r="D2791" s="27">
        <v>0.76553983667613157</v>
      </c>
      <c r="E2791" s="27">
        <v>-1.3852678752448897</v>
      </c>
      <c r="F2791" s="27" t="s">
        <v>8357</v>
      </c>
      <c r="G2791" s="27" t="s">
        <v>8359</v>
      </c>
      <c r="H2791" s="27" t="s">
        <v>8203</v>
      </c>
      <c r="I2791" s="26" t="s">
        <v>8357</v>
      </c>
    </row>
    <row r="2792" spans="2:9">
      <c r="B2792" s="26" t="s">
        <v>8360</v>
      </c>
      <c r="C2792" s="27" t="s">
        <v>8361</v>
      </c>
      <c r="D2792" s="27">
        <v>0.83461644297742077</v>
      </c>
      <c r="E2792" s="27">
        <v>-1.4546743806262128</v>
      </c>
      <c r="F2792" s="27" t="s">
        <v>8360</v>
      </c>
      <c r="G2792" s="27" t="s">
        <v>8360</v>
      </c>
      <c r="H2792" s="27" t="s">
        <v>8203</v>
      </c>
      <c r="I2792" s="26" t="s">
        <v>8360</v>
      </c>
    </row>
    <row r="2793" spans="2:9">
      <c r="B2793" s="26" t="s">
        <v>8362</v>
      </c>
      <c r="C2793" s="27" t="s">
        <v>8363</v>
      </c>
      <c r="D2793" s="27">
        <v>0.94466471738514446</v>
      </c>
      <c r="E2793" s="27">
        <v>-1.894083709948289</v>
      </c>
      <c r="F2793" s="27" t="s">
        <v>8362</v>
      </c>
      <c r="G2793" s="27" t="s">
        <v>8362</v>
      </c>
      <c r="H2793" s="27" t="s">
        <v>8203</v>
      </c>
      <c r="I2793" s="26" t="s">
        <v>8362</v>
      </c>
    </row>
    <row r="2794" spans="2:9">
      <c r="B2794" s="26" t="s">
        <v>8364</v>
      </c>
      <c r="C2794" s="27" t="s">
        <v>8365</v>
      </c>
      <c r="D2794" s="27">
        <v>0.93042106661096458</v>
      </c>
      <c r="E2794" s="27">
        <v>-1.9211362334593829</v>
      </c>
      <c r="F2794" s="27" t="s">
        <v>8364</v>
      </c>
      <c r="G2794" s="27" t="s">
        <v>8364</v>
      </c>
      <c r="H2794" s="27" t="s">
        <v>8203</v>
      </c>
      <c r="I2794" s="26" t="s">
        <v>8364</v>
      </c>
    </row>
    <row r="2795" spans="2:9">
      <c r="B2795" s="26" t="s">
        <v>8366</v>
      </c>
      <c r="C2795" s="27" t="s">
        <v>8367</v>
      </c>
      <c r="D2795" s="27">
        <v>1.4402072906358516</v>
      </c>
      <c r="E2795" s="27">
        <v>-1.0870015563237707</v>
      </c>
      <c r="F2795" s="27" t="s">
        <v>8366</v>
      </c>
      <c r="G2795" s="27" t="s">
        <v>8366</v>
      </c>
      <c r="H2795" s="27" t="s">
        <v>8203</v>
      </c>
      <c r="I2795" s="26" t="s">
        <v>8366</v>
      </c>
    </row>
    <row r="2796" spans="2:9">
      <c r="B2796" s="26" t="s">
        <v>8368</v>
      </c>
      <c r="C2796" s="27" t="s">
        <v>8369</v>
      </c>
      <c r="D2796" s="27">
        <v>0.87189843455217908</v>
      </c>
      <c r="E2796" s="27">
        <v>-2.0835391256829019</v>
      </c>
      <c r="F2796" s="27" t="s">
        <v>8368</v>
      </c>
      <c r="G2796" s="27" t="s">
        <v>8368</v>
      </c>
      <c r="H2796" s="27" t="s">
        <v>8203</v>
      </c>
      <c r="I2796" s="26" t="s">
        <v>8368</v>
      </c>
    </row>
    <row r="2797" spans="2:9">
      <c r="B2797" s="26" t="s">
        <v>8370</v>
      </c>
      <c r="C2797" s="27" t="s">
        <v>8371</v>
      </c>
      <c r="D2797" s="27">
        <v>1.110315667454038</v>
      </c>
      <c r="E2797" s="27">
        <v>-2.3713438820534112</v>
      </c>
      <c r="F2797" s="27" t="s">
        <v>8370</v>
      </c>
      <c r="G2797" s="27" t="s">
        <v>8370</v>
      </c>
      <c r="H2797" s="27" t="s">
        <v>8203</v>
      </c>
      <c r="I2797" s="26" t="s">
        <v>8370</v>
      </c>
    </row>
    <row r="2798" spans="2:9">
      <c r="B2798" s="26" t="s">
        <v>8372</v>
      </c>
      <c r="C2798" s="27" t="s">
        <v>8373</v>
      </c>
      <c r="D2798" s="27">
        <v>0.87842943765086245</v>
      </c>
      <c r="E2798" s="27">
        <v>-1.8423520720896154</v>
      </c>
      <c r="F2798" s="27" t="s">
        <v>8372</v>
      </c>
      <c r="G2798" s="27" t="s">
        <v>8372</v>
      </c>
      <c r="H2798" s="27" t="s">
        <v>8203</v>
      </c>
      <c r="I2798" s="26" t="s">
        <v>8372</v>
      </c>
    </row>
    <row r="2799" spans="2:9">
      <c r="B2799" s="26" t="s">
        <v>8374</v>
      </c>
      <c r="C2799" s="27" t="s">
        <v>8375</v>
      </c>
      <c r="D2799" s="27">
        <v>0.988786638744798</v>
      </c>
      <c r="E2799" s="27">
        <v>-1.9411901027825627</v>
      </c>
      <c r="F2799" s="27" t="s">
        <v>8374</v>
      </c>
      <c r="G2799" s="27" t="s">
        <v>8374</v>
      </c>
      <c r="H2799" s="27" t="s">
        <v>8203</v>
      </c>
      <c r="I2799" s="26" t="s">
        <v>8374</v>
      </c>
    </row>
    <row r="2800" spans="2:9">
      <c r="B2800" s="26" t="s">
        <v>8376</v>
      </c>
      <c r="C2800" s="27" t="s">
        <v>8377</v>
      </c>
      <c r="D2800" s="27">
        <v>0.8951985640867649</v>
      </c>
      <c r="E2800" s="27">
        <v>-1.4068715711656679</v>
      </c>
      <c r="F2800" s="27" t="s">
        <v>8376</v>
      </c>
      <c r="G2800" s="27" t="s">
        <v>8376</v>
      </c>
      <c r="H2800" s="27" t="s">
        <v>8203</v>
      </c>
      <c r="I2800" s="26" t="s">
        <v>8376</v>
      </c>
    </row>
    <row r="2801" spans="2:9">
      <c r="B2801" s="26" t="s">
        <v>8378</v>
      </c>
      <c r="C2801" s="27" t="s">
        <v>8379</v>
      </c>
      <c r="D2801" s="27">
        <v>-0.10286569565826686</v>
      </c>
      <c r="E2801" s="27">
        <v>-1.3285132492542067</v>
      </c>
      <c r="F2801" s="27" t="s">
        <v>8378</v>
      </c>
      <c r="G2801" s="27" t="s">
        <v>8380</v>
      </c>
      <c r="H2801" s="27" t="s">
        <v>1467</v>
      </c>
      <c r="I2801" s="26" t="s">
        <v>8378</v>
      </c>
    </row>
    <row r="2802" spans="2:9">
      <c r="B2802" s="26" t="s">
        <v>8381</v>
      </c>
      <c r="C2802" s="27" t="s">
        <v>8382</v>
      </c>
      <c r="D2802" s="27">
        <v>0.80761272189407241</v>
      </c>
      <c r="E2802" s="27">
        <v>-1.3262861807919744</v>
      </c>
      <c r="F2802" s="27" t="s">
        <v>8381</v>
      </c>
      <c r="G2802" s="27" t="s">
        <v>8381</v>
      </c>
      <c r="H2802" s="27" t="s">
        <v>8203</v>
      </c>
      <c r="I2802" s="26" t="s">
        <v>8381</v>
      </c>
    </row>
    <row r="2803" spans="2:9">
      <c r="B2803" s="26" t="s">
        <v>8383</v>
      </c>
      <c r="C2803" s="27" t="s">
        <v>8384</v>
      </c>
      <c r="D2803" s="27">
        <v>0.79725768578422118</v>
      </c>
      <c r="E2803" s="27">
        <v>-1.2922190241289875</v>
      </c>
      <c r="F2803" s="27" t="s">
        <v>8383</v>
      </c>
      <c r="G2803" s="27" t="s">
        <v>8329</v>
      </c>
      <c r="H2803" s="27" t="s">
        <v>8203</v>
      </c>
      <c r="I2803" s="26" t="s">
        <v>8383</v>
      </c>
    </row>
    <row r="2804" spans="2:9">
      <c r="B2804" s="26" t="s">
        <v>8385</v>
      </c>
      <c r="C2804" s="27" t="s">
        <v>8386</v>
      </c>
      <c r="D2804" s="27">
        <v>0.87598072760756029</v>
      </c>
      <c r="E2804" s="27">
        <v>-1.0784249791906098</v>
      </c>
      <c r="F2804" s="27" t="s">
        <v>8385</v>
      </c>
      <c r="G2804" s="27" t="s">
        <v>8385</v>
      </c>
      <c r="H2804" s="27" t="s">
        <v>8203</v>
      </c>
      <c r="I2804" s="26" t="s">
        <v>8385</v>
      </c>
    </row>
    <row r="2805" spans="2:9">
      <c r="B2805" s="26" t="s">
        <v>8387</v>
      </c>
      <c r="C2805" s="27" t="s">
        <v>8388</v>
      </c>
      <c r="D2805" s="27">
        <v>0.42139576780675014</v>
      </c>
      <c r="E2805" s="27">
        <v>0.66433165450365339</v>
      </c>
      <c r="F2805" s="27" t="s">
        <v>8387</v>
      </c>
      <c r="G2805" s="27" t="s">
        <v>8387</v>
      </c>
      <c r="H2805" s="27" t="s">
        <v>1184</v>
      </c>
      <c r="I2805" s="26" t="s">
        <v>8387</v>
      </c>
    </row>
    <row r="2806" spans="2:9">
      <c r="B2806" s="26" t="s">
        <v>8389</v>
      </c>
      <c r="C2806" s="27" t="s">
        <v>8390</v>
      </c>
      <c r="D2806" s="27">
        <v>0.79450357774273661</v>
      </c>
      <c r="E2806" s="27">
        <v>-1.3188335907979323</v>
      </c>
      <c r="F2806" s="27" t="s">
        <v>8389</v>
      </c>
      <c r="G2806" s="27" t="s">
        <v>8389</v>
      </c>
      <c r="H2806" s="27" t="s">
        <v>8203</v>
      </c>
      <c r="I2806" s="26" t="s">
        <v>8389</v>
      </c>
    </row>
    <row r="2807" spans="2:9">
      <c r="B2807" s="26" t="s">
        <v>8391</v>
      </c>
      <c r="C2807" s="27" t="s">
        <v>8392</v>
      </c>
      <c r="D2807" s="27">
        <v>0.72013507069192895</v>
      </c>
      <c r="E2807" s="27">
        <v>-1.4081159332439814</v>
      </c>
      <c r="F2807" s="27" t="s">
        <v>8391</v>
      </c>
      <c r="G2807" s="27" t="s">
        <v>8393</v>
      </c>
      <c r="H2807" s="27" t="s">
        <v>488</v>
      </c>
      <c r="I2807" s="26" t="s">
        <v>8391</v>
      </c>
    </row>
    <row r="2808" spans="2:9">
      <c r="B2808" s="26" t="s">
        <v>8394</v>
      </c>
      <c r="C2808" s="27" t="s">
        <v>8395</v>
      </c>
      <c r="D2808" s="27">
        <v>0.86850550074381672</v>
      </c>
      <c r="E2808" s="27">
        <v>-1.357915080320901</v>
      </c>
      <c r="F2808" s="27" t="s">
        <v>8394</v>
      </c>
      <c r="G2808" s="27" t="s">
        <v>8394</v>
      </c>
      <c r="H2808" s="27" t="s">
        <v>8203</v>
      </c>
      <c r="I2808" s="26" t="s">
        <v>8394</v>
      </c>
    </row>
    <row r="2809" spans="2:9">
      <c r="B2809" s="26" t="s">
        <v>8396</v>
      </c>
      <c r="C2809" s="27" t="s">
        <v>8397</v>
      </c>
      <c r="D2809" s="27">
        <v>0.65278279454466015</v>
      </c>
      <c r="E2809" s="27">
        <v>2.1183410484928329</v>
      </c>
      <c r="F2809" s="27" t="s">
        <v>8396</v>
      </c>
      <c r="G2809" s="27" t="s">
        <v>8398</v>
      </c>
      <c r="H2809" s="27" t="s">
        <v>2223</v>
      </c>
      <c r="I2809" s="26" t="s">
        <v>8396</v>
      </c>
    </row>
    <row r="2810" spans="2:9">
      <c r="B2810" s="26" t="s">
        <v>8399</v>
      </c>
      <c r="C2810" s="27" t="s">
        <v>8400</v>
      </c>
      <c r="D2810" s="27">
        <v>1.1793294897326283</v>
      </c>
      <c r="E2810" s="27">
        <v>-2.4406510515260695</v>
      </c>
      <c r="F2810" s="27" t="s">
        <v>8399</v>
      </c>
      <c r="G2810" s="27" t="s">
        <v>8399</v>
      </c>
      <c r="H2810" s="27" t="s">
        <v>8203</v>
      </c>
      <c r="I2810" s="26" t="s">
        <v>8399</v>
      </c>
    </row>
    <row r="2811" spans="2:9">
      <c r="B2811" s="26" t="s">
        <v>8401</v>
      </c>
      <c r="C2811" s="27" t="s">
        <v>8402</v>
      </c>
      <c r="D2811" s="27">
        <v>0.94954635824228739</v>
      </c>
      <c r="E2811" s="27">
        <v>-1.9247316340890395</v>
      </c>
      <c r="F2811" s="27" t="s">
        <v>8401</v>
      </c>
      <c r="G2811" s="27" t="s">
        <v>8401</v>
      </c>
      <c r="H2811" s="27" t="s">
        <v>8203</v>
      </c>
      <c r="I2811" s="26" t="s">
        <v>8401</v>
      </c>
    </row>
    <row r="2812" spans="2:9">
      <c r="B2812" s="26" t="s">
        <v>8403</v>
      </c>
      <c r="C2812" s="27" t="s">
        <v>8404</v>
      </c>
      <c r="D2812" s="27">
        <v>1.0231364233800162</v>
      </c>
      <c r="E2812" s="27">
        <v>-2.0449150340782514</v>
      </c>
      <c r="F2812" s="27" t="s">
        <v>8403</v>
      </c>
      <c r="G2812" s="27" t="s">
        <v>8403</v>
      </c>
      <c r="H2812" s="27" t="s">
        <v>8203</v>
      </c>
      <c r="I2812" s="26" t="s">
        <v>8403</v>
      </c>
    </row>
    <row r="2813" spans="2:9">
      <c r="B2813" s="26" t="s">
        <v>8405</v>
      </c>
      <c r="C2813" s="27" t="s">
        <v>8406</v>
      </c>
      <c r="D2813" s="27">
        <v>0.16157473234917444</v>
      </c>
      <c r="E2813" s="27">
        <v>0.2169514055023353</v>
      </c>
      <c r="F2813" s="27" t="s">
        <v>8405</v>
      </c>
      <c r="G2813" s="27" t="s">
        <v>8405</v>
      </c>
      <c r="H2813" s="27" t="s">
        <v>1188</v>
      </c>
      <c r="I2813" s="26" t="s">
        <v>8405</v>
      </c>
    </row>
    <row r="2814" spans="2:9">
      <c r="B2814" s="26" t="s">
        <v>8407</v>
      </c>
      <c r="C2814" s="27" t="s">
        <v>8408</v>
      </c>
      <c r="D2814" s="27">
        <v>1.0208675432893226</v>
      </c>
      <c r="E2814" s="27">
        <v>-2.0840627031540864</v>
      </c>
      <c r="F2814" s="27" t="s">
        <v>8407</v>
      </c>
      <c r="G2814" s="27" t="s">
        <v>8407</v>
      </c>
      <c r="H2814" s="27" t="s">
        <v>1305</v>
      </c>
      <c r="I2814" s="26" t="s">
        <v>8407</v>
      </c>
    </row>
    <row r="2815" spans="2:9">
      <c r="B2815" s="26" t="s">
        <v>8409</v>
      </c>
      <c r="C2815" s="27" t="s">
        <v>8410</v>
      </c>
      <c r="D2815" s="27">
        <v>0.7910268209404101</v>
      </c>
      <c r="E2815" s="27">
        <v>-1.3206766314305396</v>
      </c>
      <c r="F2815" s="27" t="s">
        <v>8409</v>
      </c>
      <c r="G2815" s="27" t="s">
        <v>8411</v>
      </c>
      <c r="H2815" s="27" t="s">
        <v>8203</v>
      </c>
      <c r="I2815" s="26" t="s">
        <v>8409</v>
      </c>
    </row>
    <row r="2816" spans="2:9">
      <c r="B2816" s="26" t="s">
        <v>8412</v>
      </c>
      <c r="C2816" s="27" t="s">
        <v>8413</v>
      </c>
      <c r="D2816" s="27">
        <v>0.92876298251694134</v>
      </c>
      <c r="E2816" s="27">
        <v>-1.8443417197400847</v>
      </c>
      <c r="F2816" s="27" t="s">
        <v>8412</v>
      </c>
      <c r="G2816" s="27" t="s">
        <v>8414</v>
      </c>
      <c r="H2816" s="27" t="s">
        <v>8203</v>
      </c>
      <c r="I2816" s="26" t="s">
        <v>8412</v>
      </c>
    </row>
    <row r="2817" spans="2:9">
      <c r="B2817" s="26" t="s">
        <v>8415</v>
      </c>
      <c r="C2817" s="27" t="s">
        <v>8416</v>
      </c>
      <c r="D2817" s="27">
        <v>0.9813445016578356</v>
      </c>
      <c r="E2817" s="27">
        <v>-2.0498368220888259</v>
      </c>
      <c r="F2817" s="27" t="s">
        <v>8415</v>
      </c>
      <c r="G2817" s="27" t="s">
        <v>8415</v>
      </c>
      <c r="H2817" s="27" t="s">
        <v>8203</v>
      </c>
      <c r="I2817" s="26" t="s">
        <v>8415</v>
      </c>
    </row>
    <row r="2818" spans="2:9">
      <c r="B2818" s="26" t="s">
        <v>8417</v>
      </c>
      <c r="C2818" s="27" t="s">
        <v>8418</v>
      </c>
      <c r="D2818" s="27">
        <v>0.87097338449874706</v>
      </c>
      <c r="E2818" s="27">
        <v>-1.715201675152489</v>
      </c>
      <c r="F2818" s="27" t="s">
        <v>8417</v>
      </c>
      <c r="G2818" s="27" t="s">
        <v>8419</v>
      </c>
      <c r="H2818" s="27" t="s">
        <v>8203</v>
      </c>
      <c r="I2818" s="26" t="s">
        <v>8417</v>
      </c>
    </row>
    <row r="2819" spans="2:9">
      <c r="B2819" s="26" t="s">
        <v>8420</v>
      </c>
      <c r="C2819" s="27" t="s">
        <v>8421</v>
      </c>
      <c r="D2819" s="27">
        <v>0.89790906286522121</v>
      </c>
      <c r="E2819" s="27">
        <v>-1.5745348723332522</v>
      </c>
      <c r="F2819" s="27" t="s">
        <v>8420</v>
      </c>
      <c r="G2819" s="27" t="s">
        <v>8420</v>
      </c>
      <c r="H2819" s="27" t="s">
        <v>8203</v>
      </c>
      <c r="I2819" s="26" t="s">
        <v>8420</v>
      </c>
    </row>
    <row r="2820" spans="2:9">
      <c r="B2820" s="26" t="s">
        <v>8422</v>
      </c>
      <c r="C2820" s="27" t="s">
        <v>8423</v>
      </c>
      <c r="D2820" s="27">
        <v>0.8698092512554656</v>
      </c>
      <c r="E2820" s="27">
        <v>-1.1220476910041661</v>
      </c>
      <c r="F2820" s="27" t="s">
        <v>8422</v>
      </c>
      <c r="G2820" s="27" t="s">
        <v>8422</v>
      </c>
      <c r="H2820" s="27" t="s">
        <v>8203</v>
      </c>
      <c r="I2820" s="26" t="s">
        <v>8422</v>
      </c>
    </row>
    <row r="2821" spans="2:9">
      <c r="B2821" s="26" t="s">
        <v>8424</v>
      </c>
      <c r="C2821" s="27" t="s">
        <v>8425</v>
      </c>
      <c r="D2821" s="27">
        <v>0.771959120167659</v>
      </c>
      <c r="E2821" s="27">
        <v>-1.3676975367950357</v>
      </c>
      <c r="F2821" s="27" t="s">
        <v>8424</v>
      </c>
      <c r="G2821" s="27" t="s">
        <v>8424</v>
      </c>
      <c r="H2821" s="27" t="s">
        <v>8203</v>
      </c>
      <c r="I2821" s="26" t="s">
        <v>8424</v>
      </c>
    </row>
    <row r="2822" spans="2:9">
      <c r="B2822" s="26" t="s">
        <v>8426</v>
      </c>
      <c r="C2822" s="27" t="s">
        <v>8427</v>
      </c>
      <c r="D2822" s="27">
        <v>0.94747115654144032</v>
      </c>
      <c r="E2822" s="27">
        <v>-2.2766948705920673</v>
      </c>
      <c r="F2822" s="27" t="s">
        <v>8426</v>
      </c>
      <c r="G2822" s="27" t="s">
        <v>8428</v>
      </c>
      <c r="H2822" s="27" t="s">
        <v>8203</v>
      </c>
      <c r="I2822" s="26" t="s">
        <v>8426</v>
      </c>
    </row>
    <row r="2823" spans="2:9">
      <c r="B2823" s="26" t="s">
        <v>8429</v>
      </c>
      <c r="C2823" s="27" t="s">
        <v>8430</v>
      </c>
      <c r="D2823" s="27">
        <v>1.0256811403806152</v>
      </c>
      <c r="E2823" s="27">
        <v>-1.939357448479639</v>
      </c>
      <c r="F2823" s="27" t="s">
        <v>8429</v>
      </c>
      <c r="G2823" s="27" t="s">
        <v>8429</v>
      </c>
      <c r="H2823" s="27" t="s">
        <v>8203</v>
      </c>
      <c r="I2823" s="26" t="s">
        <v>8429</v>
      </c>
    </row>
    <row r="2824" spans="2:9">
      <c r="B2824" s="26" t="s">
        <v>8431</v>
      </c>
      <c r="C2824" s="27" t="s">
        <v>8432</v>
      </c>
      <c r="D2824" s="27">
        <v>0.78495661128876348</v>
      </c>
      <c r="E2824" s="27">
        <v>-1.3841036743743618</v>
      </c>
      <c r="F2824" s="27" t="s">
        <v>8431</v>
      </c>
      <c r="G2824" s="27" t="s">
        <v>8431</v>
      </c>
      <c r="H2824" s="27" t="s">
        <v>8203</v>
      </c>
      <c r="I2824" s="26" t="s">
        <v>8431</v>
      </c>
    </row>
    <row r="2825" spans="2:9">
      <c r="B2825" s="26" t="s">
        <v>8433</v>
      </c>
      <c r="C2825" s="27" t="s">
        <v>8434</v>
      </c>
      <c r="D2825" s="27">
        <v>0.81665875562997248</v>
      </c>
      <c r="E2825" s="27">
        <v>-1.2460482012240273</v>
      </c>
      <c r="F2825" s="27" t="s">
        <v>8433</v>
      </c>
      <c r="G2825" s="27" t="s">
        <v>8435</v>
      </c>
      <c r="H2825" s="27" t="s">
        <v>8203</v>
      </c>
      <c r="I2825" s="26" t="s">
        <v>8433</v>
      </c>
    </row>
    <row r="2826" spans="2:9">
      <c r="B2826" s="26" t="s">
        <v>8436</v>
      </c>
      <c r="C2826" s="27" t="s">
        <v>8437</v>
      </c>
      <c r="D2826" s="27">
        <v>0.9107512251157468</v>
      </c>
      <c r="E2826" s="27">
        <v>-1.9878252492643742</v>
      </c>
      <c r="F2826" s="27" t="s">
        <v>8436</v>
      </c>
      <c r="G2826" s="27" t="s">
        <v>8438</v>
      </c>
      <c r="H2826" s="27" t="s">
        <v>8203</v>
      </c>
      <c r="I2826" s="26" t="s">
        <v>8436</v>
      </c>
    </row>
    <row r="2827" spans="2:9">
      <c r="B2827" s="26" t="s">
        <v>8439</v>
      </c>
      <c r="C2827" s="27" t="s">
        <v>8440</v>
      </c>
      <c r="D2827" s="27">
        <v>0.73784842081954072</v>
      </c>
      <c r="E2827" s="27">
        <v>-1.4478482992781752</v>
      </c>
      <c r="F2827" s="27" t="s">
        <v>8439</v>
      </c>
      <c r="G2827" s="27" t="s">
        <v>8439</v>
      </c>
      <c r="H2827" s="27" t="s">
        <v>8203</v>
      </c>
      <c r="I2827" s="26" t="s">
        <v>8439</v>
      </c>
    </row>
    <row r="2828" spans="2:9">
      <c r="B2828" s="26" t="s">
        <v>8441</v>
      </c>
      <c r="C2828" s="27" t="s">
        <v>8442</v>
      </c>
      <c r="D2828" s="27">
        <v>1.0492291436342323</v>
      </c>
      <c r="E2828" s="27">
        <v>-2.2483681576612393</v>
      </c>
      <c r="F2828" s="27" t="s">
        <v>8441</v>
      </c>
      <c r="G2828" s="27" t="s">
        <v>8441</v>
      </c>
      <c r="H2828" s="27" t="s">
        <v>8203</v>
      </c>
      <c r="I2828" s="26" t="s">
        <v>8441</v>
      </c>
    </row>
    <row r="2829" spans="2:9">
      <c r="B2829" s="26" t="s">
        <v>8443</v>
      </c>
      <c r="C2829" s="27" t="s">
        <v>8444</v>
      </c>
      <c r="D2829" s="27">
        <v>0.86896975630084461</v>
      </c>
      <c r="E2829" s="27">
        <v>-1.6469467550047296</v>
      </c>
      <c r="F2829" s="27" t="s">
        <v>8443</v>
      </c>
      <c r="G2829" s="27" t="s">
        <v>8443</v>
      </c>
      <c r="H2829" s="27" t="s">
        <v>8203</v>
      </c>
      <c r="I2829" s="26" t="s">
        <v>8443</v>
      </c>
    </row>
    <row r="2830" spans="2:9">
      <c r="B2830" s="26" t="s">
        <v>8445</v>
      </c>
      <c r="C2830" s="27" t="s">
        <v>8446</v>
      </c>
      <c r="D2830" s="27">
        <v>0.86621211957106192</v>
      </c>
      <c r="E2830" s="27">
        <v>-1.9687314495171819</v>
      </c>
      <c r="F2830" s="27" t="s">
        <v>8445</v>
      </c>
      <c r="G2830" s="27" t="s">
        <v>8445</v>
      </c>
      <c r="H2830" s="27" t="s">
        <v>8203</v>
      </c>
      <c r="I2830" s="26" t="s">
        <v>8445</v>
      </c>
    </row>
    <row r="2831" spans="2:9">
      <c r="B2831" s="26" t="s">
        <v>8447</v>
      </c>
      <c r="C2831" s="27" t="s">
        <v>8448</v>
      </c>
      <c r="D2831" s="27">
        <v>0.80480974484600654</v>
      </c>
      <c r="E2831" s="27">
        <v>-1.1288544644342995</v>
      </c>
      <c r="F2831" s="27" t="s">
        <v>8447</v>
      </c>
      <c r="G2831" s="27" t="s">
        <v>8449</v>
      </c>
      <c r="H2831" s="27" t="s">
        <v>8203</v>
      </c>
      <c r="I2831" s="26" t="s">
        <v>8447</v>
      </c>
    </row>
    <row r="2832" spans="2:9">
      <c r="B2832" s="26" t="s">
        <v>8450</v>
      </c>
      <c r="C2832" s="27" t="s">
        <v>8451</v>
      </c>
      <c r="D2832" s="27">
        <v>0.86761713678319408</v>
      </c>
      <c r="E2832" s="27">
        <v>-2.1796893610477857</v>
      </c>
      <c r="F2832" s="27" t="s">
        <v>8450</v>
      </c>
      <c r="G2832" s="27" t="s">
        <v>8450</v>
      </c>
      <c r="H2832" s="27" t="s">
        <v>8203</v>
      </c>
      <c r="I2832" s="26" t="s">
        <v>8450</v>
      </c>
    </row>
    <row r="2833" spans="2:9">
      <c r="B2833" s="26" t="s">
        <v>8452</v>
      </c>
      <c r="C2833" s="27" t="s">
        <v>8453</v>
      </c>
      <c r="D2833" s="27">
        <v>0.88020270346269081</v>
      </c>
      <c r="E2833" s="27">
        <v>-1.8267663212840755</v>
      </c>
      <c r="F2833" s="27" t="s">
        <v>8452</v>
      </c>
      <c r="G2833" s="27" t="s">
        <v>8454</v>
      </c>
      <c r="H2833" s="27" t="s">
        <v>8203</v>
      </c>
      <c r="I2833" s="26" t="s">
        <v>8452</v>
      </c>
    </row>
    <row r="2834" spans="2:9">
      <c r="B2834" s="26" t="s">
        <v>8455</v>
      </c>
      <c r="C2834" s="27" t="s">
        <v>8456</v>
      </c>
      <c r="D2834" s="27">
        <v>0.84424889690315574</v>
      </c>
      <c r="E2834" s="27">
        <v>-1.5589961263209655</v>
      </c>
      <c r="F2834" s="27" t="s">
        <v>8455</v>
      </c>
      <c r="G2834" s="27" t="s">
        <v>8455</v>
      </c>
      <c r="H2834" s="27" t="s">
        <v>8203</v>
      </c>
      <c r="I2834" s="26" t="s">
        <v>8455</v>
      </c>
    </row>
    <row r="2835" spans="2:9">
      <c r="B2835" s="26" t="s">
        <v>8457</v>
      </c>
      <c r="C2835" s="27" t="s">
        <v>8458</v>
      </c>
      <c r="D2835" s="27">
        <v>0.96306742683384683</v>
      </c>
      <c r="E2835" s="27">
        <v>-2.0749347185138278</v>
      </c>
      <c r="F2835" s="27" t="s">
        <v>8457</v>
      </c>
      <c r="G2835" s="27" t="s">
        <v>8457</v>
      </c>
      <c r="H2835" s="27" t="s">
        <v>8203</v>
      </c>
      <c r="I2835" s="26" t="s">
        <v>8457</v>
      </c>
    </row>
    <row r="2836" spans="2:9">
      <c r="B2836" s="26" t="s">
        <v>8459</v>
      </c>
      <c r="C2836" s="27" t="s">
        <v>8460</v>
      </c>
      <c r="D2836" s="27">
        <v>0.89473783721818156</v>
      </c>
      <c r="E2836" s="27">
        <v>-1.7882992230248065</v>
      </c>
      <c r="F2836" s="27" t="s">
        <v>8459</v>
      </c>
      <c r="G2836" s="27" t="s">
        <v>8461</v>
      </c>
      <c r="H2836" s="27" t="s">
        <v>8203</v>
      </c>
      <c r="I2836" s="26" t="s">
        <v>8459</v>
      </c>
    </row>
    <row r="2837" spans="2:9">
      <c r="B2837" s="26" t="s">
        <v>8462</v>
      </c>
      <c r="C2837" s="27" t="s">
        <v>8463</v>
      </c>
      <c r="D2837" s="27">
        <v>0.92099627267122708</v>
      </c>
      <c r="E2837" s="27">
        <v>-1.8892142530531382</v>
      </c>
      <c r="F2837" s="27" t="s">
        <v>8462</v>
      </c>
      <c r="G2837" s="27" t="s">
        <v>8462</v>
      </c>
      <c r="H2837" s="27" t="s">
        <v>8203</v>
      </c>
      <c r="I2837" s="26" t="s">
        <v>8462</v>
      </c>
    </row>
    <row r="2838" spans="2:9">
      <c r="B2838" s="26" t="s">
        <v>8464</v>
      </c>
      <c r="C2838" s="27" t="s">
        <v>8465</v>
      </c>
      <c r="D2838" s="27">
        <v>0.85411004978750271</v>
      </c>
      <c r="E2838" s="27">
        <v>-0.95239301113147401</v>
      </c>
      <c r="F2838" s="27" t="s">
        <v>8464</v>
      </c>
      <c r="G2838" s="27" t="s">
        <v>8466</v>
      </c>
      <c r="H2838" s="27" t="s">
        <v>8203</v>
      </c>
      <c r="I2838" s="26" t="s">
        <v>8464</v>
      </c>
    </row>
    <row r="2839" spans="2:9">
      <c r="B2839" s="26" t="s">
        <v>2164</v>
      </c>
      <c r="C2839" s="27" t="s">
        <v>8467</v>
      </c>
      <c r="D2839" s="27">
        <v>0.80566841456032412</v>
      </c>
      <c r="E2839" s="27">
        <v>-1.0480317864074657</v>
      </c>
      <c r="F2839" s="27" t="s">
        <v>2164</v>
      </c>
      <c r="G2839" s="27" t="s">
        <v>2164</v>
      </c>
      <c r="H2839" s="27" t="s">
        <v>8203</v>
      </c>
      <c r="I2839" s="26" t="s">
        <v>2164</v>
      </c>
    </row>
    <row r="2840" spans="2:9">
      <c r="B2840" s="26" t="s">
        <v>8468</v>
      </c>
      <c r="C2840" s="27" t="s">
        <v>8469</v>
      </c>
      <c r="D2840" s="27">
        <v>0.92548003726151351</v>
      </c>
      <c r="E2840" s="27">
        <v>-2.1382029039026409</v>
      </c>
      <c r="F2840" s="27" t="s">
        <v>8468</v>
      </c>
      <c r="G2840" s="27" t="s">
        <v>8468</v>
      </c>
      <c r="H2840" s="27" t="s">
        <v>8203</v>
      </c>
      <c r="I2840" s="26" t="s">
        <v>8468</v>
      </c>
    </row>
    <row r="2841" spans="2:9">
      <c r="B2841" s="26" t="s">
        <v>8470</v>
      </c>
      <c r="C2841" s="27" t="s">
        <v>8471</v>
      </c>
      <c r="D2841" s="27">
        <v>1.3040559762249999</v>
      </c>
      <c r="E2841" s="27">
        <v>-1.6575286924374932</v>
      </c>
      <c r="F2841" s="27" t="s">
        <v>8470</v>
      </c>
      <c r="G2841" s="27" t="s">
        <v>8472</v>
      </c>
      <c r="H2841" s="27" t="s">
        <v>8203</v>
      </c>
      <c r="I2841" s="26" t="s">
        <v>8470</v>
      </c>
    </row>
    <row r="2842" spans="2:9">
      <c r="B2842" s="26" t="s">
        <v>8473</v>
      </c>
      <c r="C2842" s="27" t="s">
        <v>8474</v>
      </c>
      <c r="D2842" s="27">
        <v>0.83364605365522282</v>
      </c>
      <c r="E2842" s="27">
        <v>-1.2144821508572412</v>
      </c>
      <c r="F2842" s="27" t="s">
        <v>8473</v>
      </c>
      <c r="G2842" s="27" t="s">
        <v>8473</v>
      </c>
      <c r="H2842" s="27" t="s">
        <v>8203</v>
      </c>
      <c r="I2842" s="26" t="s">
        <v>8473</v>
      </c>
    </row>
    <row r="2843" spans="2:9">
      <c r="B2843" s="26" t="s">
        <v>8475</v>
      </c>
      <c r="C2843" s="27" t="s">
        <v>8476</v>
      </c>
      <c r="D2843" s="27">
        <v>0.84683376105718644</v>
      </c>
      <c r="E2843" s="27">
        <v>-1.2612726927874467</v>
      </c>
      <c r="F2843" s="27" t="s">
        <v>8475</v>
      </c>
      <c r="G2843" s="27" t="s">
        <v>8475</v>
      </c>
      <c r="H2843" s="27" t="s">
        <v>8203</v>
      </c>
      <c r="I2843" s="26" t="s">
        <v>8475</v>
      </c>
    </row>
    <row r="2844" spans="2:9">
      <c r="B2844" s="26" t="s">
        <v>8477</v>
      </c>
      <c r="C2844" s="27" t="s">
        <v>8478</v>
      </c>
      <c r="D2844" s="27">
        <v>0.91507087240399954</v>
      </c>
      <c r="E2844" s="27">
        <v>-2.005453112000537</v>
      </c>
      <c r="F2844" s="27" t="s">
        <v>8477</v>
      </c>
      <c r="G2844" s="27" t="s">
        <v>8477</v>
      </c>
      <c r="H2844" s="27" t="s">
        <v>8203</v>
      </c>
      <c r="I2844" s="26" t="s">
        <v>8477</v>
      </c>
    </row>
    <row r="2845" spans="2:9">
      <c r="B2845" s="26" t="s">
        <v>8479</v>
      </c>
      <c r="C2845" s="27" t="s">
        <v>8480</v>
      </c>
      <c r="D2845" s="27">
        <v>1.0962657616493801</v>
      </c>
      <c r="E2845" s="27">
        <v>-1.6077239847862319</v>
      </c>
      <c r="F2845" s="27" t="s">
        <v>8479</v>
      </c>
      <c r="G2845" s="27" t="s">
        <v>8479</v>
      </c>
      <c r="H2845" s="27" t="s">
        <v>8203</v>
      </c>
      <c r="I2845" s="26" t="s">
        <v>8479</v>
      </c>
    </row>
    <row r="2846" spans="2:9">
      <c r="B2846" s="26" t="s">
        <v>8481</v>
      </c>
      <c r="C2846" s="27" t="s">
        <v>8482</v>
      </c>
      <c r="D2846" s="27">
        <v>0.81375976374240966</v>
      </c>
      <c r="E2846" s="27">
        <v>-1.4102067809568284</v>
      </c>
      <c r="F2846" s="27" t="s">
        <v>8481</v>
      </c>
      <c r="G2846" s="27" t="s">
        <v>8481</v>
      </c>
      <c r="H2846" s="27" t="s">
        <v>8203</v>
      </c>
      <c r="I2846" s="26" t="s">
        <v>8481</v>
      </c>
    </row>
    <row r="2847" spans="2:9">
      <c r="B2847" s="26" t="s">
        <v>8483</v>
      </c>
      <c r="C2847" s="27" t="s">
        <v>8484</v>
      </c>
      <c r="D2847" s="27">
        <v>0.7930531536348242</v>
      </c>
      <c r="E2847" s="27">
        <v>-1.2512509512893677</v>
      </c>
      <c r="F2847" s="27" t="s">
        <v>8483</v>
      </c>
      <c r="G2847" s="27" t="s">
        <v>8483</v>
      </c>
      <c r="H2847" s="27" t="s">
        <v>8203</v>
      </c>
      <c r="I2847" s="26" t="s">
        <v>8483</v>
      </c>
    </row>
    <row r="2848" spans="2:9">
      <c r="B2848" s="26" t="s">
        <v>8485</v>
      </c>
      <c r="C2848" s="27" t="s">
        <v>8486</v>
      </c>
      <c r="D2848" s="27">
        <v>0.79091516791170757</v>
      </c>
      <c r="E2848" s="27">
        <v>-1.1500026266506198</v>
      </c>
      <c r="F2848" s="27" t="s">
        <v>8485</v>
      </c>
      <c r="G2848" s="27" t="s">
        <v>8487</v>
      </c>
      <c r="H2848" s="27" t="s">
        <v>8203</v>
      </c>
      <c r="I2848" s="26" t="s">
        <v>8485</v>
      </c>
    </row>
    <row r="2849" spans="2:9">
      <c r="B2849" s="26" t="s">
        <v>3272</v>
      </c>
      <c r="C2849" s="27" t="s">
        <v>8488</v>
      </c>
      <c r="D2849" s="27">
        <v>1.0475518847797007</v>
      </c>
      <c r="E2849" s="27">
        <v>-1.9541055019642788</v>
      </c>
      <c r="F2849" s="27" t="s">
        <v>3272</v>
      </c>
      <c r="G2849" s="27" t="s">
        <v>3272</v>
      </c>
      <c r="H2849" s="27" t="s">
        <v>8203</v>
      </c>
      <c r="I2849" s="26" t="s">
        <v>3272</v>
      </c>
    </row>
    <row r="2850" spans="2:9">
      <c r="B2850" s="26" t="s">
        <v>8489</v>
      </c>
      <c r="C2850" s="27" t="s">
        <v>8490</v>
      </c>
      <c r="D2850" s="27">
        <v>1.2737797028023821</v>
      </c>
      <c r="E2850" s="27">
        <v>-1.4767859468721563</v>
      </c>
      <c r="F2850" s="27" t="s">
        <v>8489</v>
      </c>
      <c r="G2850" s="27" t="s">
        <v>8489</v>
      </c>
      <c r="H2850" s="27" t="s">
        <v>8203</v>
      </c>
      <c r="I2850" s="26" t="s">
        <v>8489</v>
      </c>
    </row>
    <row r="2851" spans="2:9">
      <c r="B2851" s="26" t="s">
        <v>8491</v>
      </c>
      <c r="C2851" s="27" t="s">
        <v>8492</v>
      </c>
      <c r="D2851" s="27">
        <v>0.81054140014407505</v>
      </c>
      <c r="E2851" s="27">
        <v>-1.1141064775286844</v>
      </c>
      <c r="F2851" s="27" t="s">
        <v>8491</v>
      </c>
      <c r="G2851" s="27" t="s">
        <v>8491</v>
      </c>
      <c r="H2851" s="27" t="s">
        <v>8203</v>
      </c>
      <c r="I2851" s="26" t="s">
        <v>8491</v>
      </c>
    </row>
    <row r="2852" spans="2:9">
      <c r="B2852" s="26" t="s">
        <v>8493</v>
      </c>
      <c r="C2852" s="27" t="s">
        <v>8494</v>
      </c>
      <c r="D2852" s="27">
        <v>1.2565305349928331</v>
      </c>
      <c r="E2852" s="27">
        <v>-2.1859026490321432</v>
      </c>
      <c r="F2852" s="27" t="s">
        <v>8493</v>
      </c>
      <c r="G2852" s="27" t="s">
        <v>8493</v>
      </c>
      <c r="H2852" s="27" t="s">
        <v>8203</v>
      </c>
      <c r="I2852" s="26" t="s">
        <v>8493</v>
      </c>
    </row>
    <row r="2853" spans="2:9">
      <c r="B2853" s="26" t="s">
        <v>8495</v>
      </c>
      <c r="C2853" s="27" t="s">
        <v>8496</v>
      </c>
      <c r="D2853" s="27">
        <v>1.1210250371449892</v>
      </c>
      <c r="E2853" s="27">
        <v>-1.3356429309672229</v>
      </c>
      <c r="F2853" s="27" t="s">
        <v>8495</v>
      </c>
      <c r="G2853" s="27" t="s">
        <v>8495</v>
      </c>
      <c r="H2853" s="27" t="s">
        <v>8203</v>
      </c>
      <c r="I2853" s="26" t="s">
        <v>8495</v>
      </c>
    </row>
    <row r="2854" spans="2:9">
      <c r="B2854" s="26" t="s">
        <v>8497</v>
      </c>
      <c r="C2854" s="27" t="s">
        <v>8498</v>
      </c>
      <c r="D2854" s="27">
        <v>0.97391295063597005</v>
      </c>
      <c r="E2854" s="27">
        <v>-1.7080524535843837</v>
      </c>
      <c r="F2854" s="27" t="s">
        <v>8497</v>
      </c>
      <c r="G2854" s="27" t="s">
        <v>8497</v>
      </c>
      <c r="H2854" s="27" t="s">
        <v>8203</v>
      </c>
      <c r="I2854" s="26" t="s">
        <v>8497</v>
      </c>
    </row>
    <row r="2855" spans="2:9">
      <c r="B2855" s="26" t="s">
        <v>7691</v>
      </c>
      <c r="C2855" s="27" t="s">
        <v>8499</v>
      </c>
      <c r="D2855" s="27">
        <v>0.77002007257797156</v>
      </c>
      <c r="E2855" s="27">
        <v>-1.3531205914104325</v>
      </c>
      <c r="F2855" s="27" t="s">
        <v>7691</v>
      </c>
      <c r="G2855" s="27" t="s">
        <v>7691</v>
      </c>
      <c r="H2855" s="27" t="s">
        <v>8203</v>
      </c>
      <c r="I2855" s="26" t="s">
        <v>7691</v>
      </c>
    </row>
    <row r="2856" spans="2:9">
      <c r="B2856" s="26" t="s">
        <v>8500</v>
      </c>
      <c r="C2856" s="27" t="s">
        <v>8501</v>
      </c>
      <c r="D2856" s="27">
        <v>0.84770115262352252</v>
      </c>
      <c r="E2856" s="27">
        <v>-1.4202913730569744</v>
      </c>
      <c r="F2856" s="27" t="s">
        <v>8500</v>
      </c>
      <c r="G2856" s="27" t="s">
        <v>8500</v>
      </c>
      <c r="H2856" s="27" t="s">
        <v>8203</v>
      </c>
      <c r="I2856" s="26" t="s">
        <v>8500</v>
      </c>
    </row>
    <row r="2857" spans="2:9">
      <c r="B2857" s="26" t="s">
        <v>8502</v>
      </c>
      <c r="C2857" s="27" t="s">
        <v>8503</v>
      </c>
      <c r="D2857" s="27">
        <v>0.76144350196058375</v>
      </c>
      <c r="E2857" s="27">
        <v>-1.3857251384785982</v>
      </c>
      <c r="F2857" s="27" t="s">
        <v>8502</v>
      </c>
      <c r="G2857" s="27" t="s">
        <v>8359</v>
      </c>
      <c r="H2857" s="27" t="s">
        <v>8203</v>
      </c>
      <c r="I2857" s="26" t="s">
        <v>8502</v>
      </c>
    </row>
    <row r="2858" spans="2:9">
      <c r="B2858" s="26" t="s">
        <v>8504</v>
      </c>
      <c r="C2858" s="27" t="s">
        <v>8505</v>
      </c>
      <c r="D2858" s="27">
        <v>1.2118396292656091</v>
      </c>
      <c r="E2858" s="27">
        <v>-2.3217417078023517</v>
      </c>
      <c r="F2858" s="27" t="s">
        <v>8504</v>
      </c>
      <c r="G2858" s="27" t="s">
        <v>8504</v>
      </c>
      <c r="H2858" s="27" t="s">
        <v>8203</v>
      </c>
      <c r="I2858" s="26" t="s">
        <v>8504</v>
      </c>
    </row>
    <row r="2859" spans="2:9">
      <c r="B2859" s="26" t="s">
        <v>8506</v>
      </c>
      <c r="C2859" s="27" t="s">
        <v>8507</v>
      </c>
      <c r="D2859" s="27">
        <v>0.79361168509489788</v>
      </c>
      <c r="E2859" s="27">
        <v>-1.2870197347322527</v>
      </c>
      <c r="F2859" s="27" t="s">
        <v>8506</v>
      </c>
      <c r="G2859" s="27" t="s">
        <v>8329</v>
      </c>
      <c r="H2859" s="27" t="s">
        <v>8203</v>
      </c>
      <c r="I2859" s="26" t="s">
        <v>8506</v>
      </c>
    </row>
    <row r="2860" spans="2:9">
      <c r="B2860" s="26" t="s">
        <v>8508</v>
      </c>
      <c r="C2860" s="27" t="s">
        <v>8509</v>
      </c>
      <c r="D2860" s="27">
        <v>0.56996520908744563</v>
      </c>
      <c r="E2860" s="27">
        <v>-2.0002520914099722</v>
      </c>
      <c r="F2860" s="27" t="s">
        <v>8508</v>
      </c>
      <c r="G2860" s="27" t="s">
        <v>8510</v>
      </c>
      <c r="H2860" s="27" t="s">
        <v>488</v>
      </c>
      <c r="I2860" s="26" t="s">
        <v>8508</v>
      </c>
    </row>
    <row r="2861" spans="2:9">
      <c r="B2861" s="26" t="s">
        <v>8511</v>
      </c>
      <c r="C2861" s="27" t="s">
        <v>8512</v>
      </c>
      <c r="D2861" s="27">
        <v>1.1610174609198847</v>
      </c>
      <c r="E2861" s="27">
        <v>-1.504904927735873</v>
      </c>
      <c r="F2861" s="27" t="s">
        <v>8511</v>
      </c>
      <c r="G2861" s="27" t="s">
        <v>8511</v>
      </c>
      <c r="H2861" s="27" t="s">
        <v>8203</v>
      </c>
      <c r="I2861" s="26" t="s">
        <v>8511</v>
      </c>
    </row>
    <row r="2862" spans="2:9">
      <c r="B2862" s="26" t="s">
        <v>8513</v>
      </c>
      <c r="C2862" s="27" t="s">
        <v>8514</v>
      </c>
      <c r="D2862" s="27">
        <v>1.2003693944507869</v>
      </c>
      <c r="E2862" s="27">
        <v>-1.4179491175515866</v>
      </c>
      <c r="F2862" s="27" t="s">
        <v>8513</v>
      </c>
      <c r="G2862" s="27" t="s">
        <v>8513</v>
      </c>
      <c r="H2862" s="27" t="s">
        <v>8203</v>
      </c>
      <c r="I2862" s="26" t="s">
        <v>8513</v>
      </c>
    </row>
    <row r="2863" spans="2:9">
      <c r="B2863" s="26" t="s">
        <v>8515</v>
      </c>
      <c r="C2863" s="27" t="s">
        <v>8516</v>
      </c>
      <c r="D2863" s="27">
        <v>0.84135517264170212</v>
      </c>
      <c r="E2863" s="27">
        <v>-1.3759408193171589</v>
      </c>
      <c r="F2863" s="27" t="s">
        <v>8515</v>
      </c>
      <c r="G2863" s="27" t="s">
        <v>8517</v>
      </c>
      <c r="H2863" s="27" t="s">
        <v>8203</v>
      </c>
      <c r="I2863" s="26" t="s">
        <v>8515</v>
      </c>
    </row>
    <row r="2864" spans="2:9">
      <c r="B2864" s="26" t="s">
        <v>8518</v>
      </c>
      <c r="C2864" s="27" t="s">
        <v>8519</v>
      </c>
      <c r="D2864" s="27">
        <v>-0.20439202102533133</v>
      </c>
      <c r="E2864" s="27">
        <v>0.7547484416235053</v>
      </c>
      <c r="F2864" s="27" t="s">
        <v>8518</v>
      </c>
      <c r="G2864" s="27" t="s">
        <v>3618</v>
      </c>
      <c r="H2864" s="27" t="s">
        <v>1348</v>
      </c>
      <c r="I2864" s="26" t="s">
        <v>8518</v>
      </c>
    </row>
    <row r="2865" spans="2:9">
      <c r="B2865" s="26" t="s">
        <v>8520</v>
      </c>
      <c r="C2865" s="27" t="s">
        <v>8521</v>
      </c>
      <c r="D2865" s="27">
        <v>0.96257354360997793</v>
      </c>
      <c r="E2865" s="27">
        <v>-1.8371684953509095</v>
      </c>
      <c r="F2865" s="27" t="s">
        <v>8520</v>
      </c>
      <c r="G2865" s="27" t="s">
        <v>8520</v>
      </c>
      <c r="H2865" s="27" t="s">
        <v>8203</v>
      </c>
      <c r="I2865" s="26" t="s">
        <v>8520</v>
      </c>
    </row>
    <row r="2866" spans="2:9">
      <c r="B2866" s="26" t="s">
        <v>8522</v>
      </c>
      <c r="C2866" s="27" t="s">
        <v>8523</v>
      </c>
      <c r="D2866" s="27">
        <v>0.93123439600853508</v>
      </c>
      <c r="E2866" s="27">
        <v>-1.9342436465621851</v>
      </c>
      <c r="F2866" s="27" t="s">
        <v>8522</v>
      </c>
      <c r="G2866" s="27" t="s">
        <v>8524</v>
      </c>
      <c r="H2866" s="27" t="s">
        <v>8203</v>
      </c>
      <c r="I2866" s="26" t="s">
        <v>8522</v>
      </c>
    </row>
    <row r="2867" spans="2:9">
      <c r="B2867" s="26" t="s">
        <v>8525</v>
      </c>
      <c r="C2867" s="27" t="s">
        <v>8526</v>
      </c>
      <c r="D2867" s="27">
        <v>1.1788965928979418</v>
      </c>
      <c r="E2867" s="27">
        <v>-1.1175587998289447</v>
      </c>
      <c r="F2867" s="27" t="s">
        <v>8525</v>
      </c>
      <c r="G2867" s="27" t="s">
        <v>8527</v>
      </c>
      <c r="H2867" s="27" t="s">
        <v>8203</v>
      </c>
      <c r="I2867" s="26" t="s">
        <v>8525</v>
      </c>
    </row>
    <row r="2868" spans="2:9">
      <c r="B2868" s="26" t="s">
        <v>8528</v>
      </c>
      <c r="C2868" s="27" t="s">
        <v>8529</v>
      </c>
      <c r="D2868" s="27">
        <v>0.83868828312617993</v>
      </c>
      <c r="E2868" s="27">
        <v>-1.3575659399021704</v>
      </c>
      <c r="F2868" s="27" t="s">
        <v>8528</v>
      </c>
      <c r="G2868" s="27" t="s">
        <v>8530</v>
      </c>
      <c r="H2868" s="27" t="s">
        <v>8203</v>
      </c>
      <c r="I2868" s="26" t="s">
        <v>8528</v>
      </c>
    </row>
    <row r="2869" spans="2:9">
      <c r="B2869" s="26" t="s">
        <v>8531</v>
      </c>
      <c r="C2869" s="27" t="s">
        <v>8532</v>
      </c>
      <c r="D2869" s="27">
        <v>1.0139682250113093</v>
      </c>
      <c r="E2869" s="27">
        <v>-1.1942747502959918</v>
      </c>
      <c r="F2869" s="27" t="s">
        <v>8531</v>
      </c>
      <c r="G2869" s="27" t="s">
        <v>8533</v>
      </c>
      <c r="H2869" s="27" t="s">
        <v>8203</v>
      </c>
      <c r="I2869" s="26" t="s">
        <v>8531</v>
      </c>
    </row>
    <row r="2870" spans="2:9">
      <c r="B2870" s="26" t="s">
        <v>8534</v>
      </c>
      <c r="C2870" s="27" t="s">
        <v>8535</v>
      </c>
      <c r="D2870" s="27">
        <v>1.1393788775881297</v>
      </c>
      <c r="E2870" s="27">
        <v>-2.213042524223841</v>
      </c>
      <c r="F2870" s="27" t="s">
        <v>8534</v>
      </c>
      <c r="G2870" s="27" t="s">
        <v>8534</v>
      </c>
      <c r="H2870" s="27" t="s">
        <v>8203</v>
      </c>
      <c r="I2870" s="26" t="s">
        <v>8534</v>
      </c>
    </row>
    <row r="2871" spans="2:9">
      <c r="B2871" s="26" t="s">
        <v>8536</v>
      </c>
      <c r="C2871" s="27" t="s">
        <v>8537</v>
      </c>
      <c r="D2871" s="27">
        <v>0.85859554543229166</v>
      </c>
      <c r="E2871" s="27">
        <v>-2.1499663527552069</v>
      </c>
      <c r="F2871" s="27" t="s">
        <v>8536</v>
      </c>
      <c r="G2871" s="27" t="s">
        <v>8538</v>
      </c>
      <c r="H2871" s="27" t="s">
        <v>8203</v>
      </c>
      <c r="I2871" s="26" t="s">
        <v>8536</v>
      </c>
    </row>
    <row r="2872" spans="2:9">
      <c r="B2872" s="26" t="s">
        <v>8539</v>
      </c>
      <c r="C2872" s="27" t="s">
        <v>8540</v>
      </c>
      <c r="D2872" s="27">
        <v>0.9746250133319736</v>
      </c>
      <c r="E2872" s="27">
        <v>-1.8922510556515266</v>
      </c>
      <c r="F2872" s="27" t="s">
        <v>8539</v>
      </c>
      <c r="G2872" s="27" t="s">
        <v>8539</v>
      </c>
      <c r="H2872" s="27" t="s">
        <v>8203</v>
      </c>
      <c r="I2872" s="26" t="s">
        <v>8539</v>
      </c>
    </row>
    <row r="2873" spans="2:9">
      <c r="B2873" s="26" t="s">
        <v>8541</v>
      </c>
      <c r="C2873" s="27" t="s">
        <v>8542</v>
      </c>
      <c r="D2873" s="27">
        <v>0.78096153643893018</v>
      </c>
      <c r="E2873" s="27">
        <v>-1.4155877045269305</v>
      </c>
      <c r="F2873" s="27" t="s">
        <v>8541</v>
      </c>
      <c r="G2873" s="27" t="s">
        <v>8541</v>
      </c>
      <c r="H2873" s="27" t="s">
        <v>8203</v>
      </c>
      <c r="I2873" s="26" t="s">
        <v>8541</v>
      </c>
    </row>
    <row r="2874" spans="2:9">
      <c r="B2874" s="26" t="s">
        <v>8543</v>
      </c>
      <c r="C2874" s="27" t="s">
        <v>8544</v>
      </c>
      <c r="D2874" s="27">
        <v>0.8020172207059767</v>
      </c>
      <c r="E2874" s="27">
        <v>-1.3494745907200585</v>
      </c>
      <c r="F2874" s="27" t="s">
        <v>8543</v>
      </c>
      <c r="G2874" s="27" t="s">
        <v>8543</v>
      </c>
      <c r="H2874" s="27" t="s">
        <v>8203</v>
      </c>
      <c r="I2874" s="26" t="s">
        <v>8543</v>
      </c>
    </row>
    <row r="2875" spans="2:9">
      <c r="B2875" s="26" t="s">
        <v>8545</v>
      </c>
      <c r="C2875" s="27" t="s">
        <v>8546</v>
      </c>
      <c r="D2875" s="27">
        <v>0.87109382700705307</v>
      </c>
      <c r="E2875" s="27">
        <v>-1.6971563962997247</v>
      </c>
      <c r="F2875" s="27" t="s">
        <v>8545</v>
      </c>
      <c r="G2875" s="27" t="s">
        <v>8210</v>
      </c>
      <c r="H2875" s="27" t="s">
        <v>8203</v>
      </c>
      <c r="I2875" s="26" t="s">
        <v>8545</v>
      </c>
    </row>
    <row r="2876" spans="2:9">
      <c r="B2876" s="26" t="s">
        <v>8547</v>
      </c>
      <c r="C2876" s="27" t="s">
        <v>8548</v>
      </c>
      <c r="D2876" s="27">
        <v>0.92366143113212462</v>
      </c>
      <c r="E2876" s="27">
        <v>-1.1670039807335786</v>
      </c>
      <c r="F2876" s="27" t="s">
        <v>8547</v>
      </c>
      <c r="G2876" s="27" t="s">
        <v>8547</v>
      </c>
      <c r="H2876" s="27" t="s">
        <v>8203</v>
      </c>
      <c r="I2876" s="26" t="s">
        <v>8547</v>
      </c>
    </row>
    <row r="2877" spans="2:9">
      <c r="B2877" s="26" t="s">
        <v>8549</v>
      </c>
      <c r="C2877" s="27" t="s">
        <v>8550</v>
      </c>
      <c r="D2877" s="27">
        <v>0.91076693776700401</v>
      </c>
      <c r="E2877" s="27">
        <v>-2.1302441801344107</v>
      </c>
      <c r="F2877" s="27" t="s">
        <v>8549</v>
      </c>
      <c r="G2877" s="27" t="s">
        <v>8549</v>
      </c>
      <c r="H2877" s="27" t="s">
        <v>8203</v>
      </c>
      <c r="I2877" s="26" t="s">
        <v>8549</v>
      </c>
    </row>
    <row r="2878" spans="2:9">
      <c r="B2878" s="26" t="s">
        <v>8551</v>
      </c>
      <c r="C2878" s="27" t="s">
        <v>8552</v>
      </c>
      <c r="D2878" s="27">
        <v>1.1032121512994424</v>
      </c>
      <c r="E2878" s="27">
        <v>-2.1543820069990285</v>
      </c>
      <c r="F2878" s="27" t="s">
        <v>8551</v>
      </c>
      <c r="G2878" s="27" t="s">
        <v>8551</v>
      </c>
      <c r="H2878" s="27" t="s">
        <v>8203</v>
      </c>
      <c r="I2878" s="26" t="s">
        <v>8551</v>
      </c>
    </row>
    <row r="2879" spans="2:9">
      <c r="B2879" s="26" t="s">
        <v>8553</v>
      </c>
      <c r="C2879" s="27" t="s">
        <v>8554</v>
      </c>
      <c r="D2879" s="27">
        <v>0.86587183416280522</v>
      </c>
      <c r="E2879" s="27">
        <v>-2.020777074064088</v>
      </c>
      <c r="F2879" s="27" t="s">
        <v>8553</v>
      </c>
      <c r="G2879" s="27" t="s">
        <v>8553</v>
      </c>
      <c r="H2879" s="27" t="s">
        <v>8203</v>
      </c>
      <c r="I2879" s="26" t="s">
        <v>8553</v>
      </c>
    </row>
    <row r="2880" spans="2:9">
      <c r="B2880" s="26" t="s">
        <v>8555</v>
      </c>
      <c r="C2880" s="27" t="s">
        <v>8556</v>
      </c>
      <c r="D2880" s="27">
        <v>0.93501648422937222</v>
      </c>
      <c r="E2880" s="27">
        <v>-1.9813152851352214</v>
      </c>
      <c r="F2880" s="27" t="s">
        <v>8555</v>
      </c>
      <c r="G2880" s="27" t="s">
        <v>8272</v>
      </c>
      <c r="H2880" s="27" t="s">
        <v>8203</v>
      </c>
      <c r="I2880" s="26" t="s">
        <v>8555</v>
      </c>
    </row>
    <row r="2881" spans="2:9">
      <c r="B2881" s="26" t="s">
        <v>8557</v>
      </c>
      <c r="C2881" s="27" t="s">
        <v>8558</v>
      </c>
      <c r="D2881" s="27">
        <v>0.91055222040328987</v>
      </c>
      <c r="E2881" s="27">
        <v>-1.8622662586148471</v>
      </c>
      <c r="F2881" s="27" t="s">
        <v>8557</v>
      </c>
      <c r="G2881" s="27" t="s">
        <v>8559</v>
      </c>
      <c r="H2881" s="27" t="s">
        <v>8203</v>
      </c>
      <c r="I2881" s="26" t="s">
        <v>8557</v>
      </c>
    </row>
    <row r="2882" spans="2:9">
      <c r="B2882" s="26" t="s">
        <v>8560</v>
      </c>
      <c r="C2882" s="27" t="s">
        <v>8561</v>
      </c>
      <c r="D2882" s="27">
        <v>0.8729945250772545</v>
      </c>
      <c r="E2882" s="27">
        <v>-1.9324460128186649</v>
      </c>
      <c r="F2882" s="27" t="s">
        <v>8560</v>
      </c>
      <c r="G2882" s="27" t="s">
        <v>8560</v>
      </c>
      <c r="H2882" s="27" t="s">
        <v>8203</v>
      </c>
      <c r="I2882" s="26" t="s">
        <v>8560</v>
      </c>
    </row>
    <row r="2883" spans="2:9">
      <c r="B2883" s="26" t="s">
        <v>8562</v>
      </c>
      <c r="C2883" s="27" t="s">
        <v>8563</v>
      </c>
      <c r="D2883" s="27">
        <v>0.98153997768184786</v>
      </c>
      <c r="E2883" s="27">
        <v>-2.1073105015738278</v>
      </c>
      <c r="F2883" s="27" t="s">
        <v>8562</v>
      </c>
      <c r="G2883" s="27" t="s">
        <v>8564</v>
      </c>
      <c r="H2883" s="27" t="s">
        <v>8203</v>
      </c>
      <c r="I2883" s="26" t="s">
        <v>8562</v>
      </c>
    </row>
    <row r="2884" spans="2:9">
      <c r="B2884" s="26" t="s">
        <v>8565</v>
      </c>
      <c r="C2884" s="27" t="s">
        <v>8566</v>
      </c>
      <c r="D2884" s="27">
        <v>0.87465254259291147</v>
      </c>
      <c r="E2884" s="27">
        <v>-1.6040500209043311</v>
      </c>
      <c r="F2884" s="27" t="s">
        <v>8565</v>
      </c>
      <c r="G2884" s="27" t="s">
        <v>8565</v>
      </c>
      <c r="H2884" s="27" t="s">
        <v>8203</v>
      </c>
      <c r="I2884" s="26" t="s">
        <v>8565</v>
      </c>
    </row>
    <row r="2885" spans="2:9">
      <c r="B2885" s="26" t="s">
        <v>8567</v>
      </c>
      <c r="C2885" s="27" t="s">
        <v>8568</v>
      </c>
      <c r="D2885" s="27">
        <v>1.1544479751427676</v>
      </c>
      <c r="E2885" s="27">
        <v>-1.146918686108457</v>
      </c>
      <c r="F2885" s="27" t="s">
        <v>8567</v>
      </c>
      <c r="G2885" s="27" t="s">
        <v>8567</v>
      </c>
      <c r="H2885" s="27" t="s">
        <v>8203</v>
      </c>
      <c r="I2885" s="26" t="s">
        <v>8567</v>
      </c>
    </row>
    <row r="2886" spans="2:9">
      <c r="B2886" s="26" t="s">
        <v>8569</v>
      </c>
      <c r="C2886" s="27" t="s">
        <v>8570</v>
      </c>
      <c r="D2886" s="27">
        <v>0.83247668606572167</v>
      </c>
      <c r="E2886" s="27">
        <v>-1.393599075372973</v>
      </c>
      <c r="F2886" s="27" t="s">
        <v>8569</v>
      </c>
      <c r="G2886" s="27" t="s">
        <v>8571</v>
      </c>
      <c r="H2886" s="27" t="s">
        <v>8203</v>
      </c>
      <c r="I2886" s="26" t="s">
        <v>8569</v>
      </c>
    </row>
    <row r="2887" spans="2:9">
      <c r="B2887" s="26" t="s">
        <v>8572</v>
      </c>
      <c r="C2887" s="27" t="s">
        <v>8573</v>
      </c>
      <c r="D2887" s="27">
        <v>0.94054747034027186</v>
      </c>
      <c r="E2887" s="27">
        <v>-2.141152487959376</v>
      </c>
      <c r="F2887" s="27" t="s">
        <v>8572</v>
      </c>
      <c r="G2887" s="27" t="s">
        <v>8572</v>
      </c>
      <c r="H2887" s="27" t="s">
        <v>8203</v>
      </c>
      <c r="I2887" s="26" t="s">
        <v>8572</v>
      </c>
    </row>
    <row r="2888" spans="2:9">
      <c r="B2888" s="26" t="s">
        <v>8574</v>
      </c>
      <c r="C2888" s="27" t="s">
        <v>8575</v>
      </c>
      <c r="D2888" s="27">
        <v>0.95065462871600881</v>
      </c>
      <c r="E2888" s="27">
        <v>-2.2440746961240094</v>
      </c>
      <c r="F2888" s="27" t="s">
        <v>8574</v>
      </c>
      <c r="G2888" s="27" t="s">
        <v>8574</v>
      </c>
      <c r="H2888" s="27" t="s">
        <v>8203</v>
      </c>
      <c r="I2888" s="26" t="s">
        <v>8574</v>
      </c>
    </row>
    <row r="2889" spans="2:9">
      <c r="B2889" s="26" t="s">
        <v>4601</v>
      </c>
      <c r="C2889" s="27" t="s">
        <v>8576</v>
      </c>
      <c r="D2889" s="27">
        <v>0.7511128981180285</v>
      </c>
      <c r="E2889" s="27">
        <v>-1.4164027558343193</v>
      </c>
      <c r="F2889" s="27" t="s">
        <v>4601</v>
      </c>
      <c r="G2889" s="27" t="s">
        <v>4601</v>
      </c>
      <c r="H2889" s="27" t="s">
        <v>8203</v>
      </c>
      <c r="I2889" s="26" t="s">
        <v>4601</v>
      </c>
    </row>
    <row r="2890" spans="2:9">
      <c r="B2890" s="26" t="s">
        <v>8577</v>
      </c>
      <c r="C2890" s="27" t="s">
        <v>8578</v>
      </c>
      <c r="D2890" s="27">
        <v>0.85565288558601238</v>
      </c>
      <c r="E2890" s="27">
        <v>-2.1356023270981837</v>
      </c>
      <c r="F2890" s="27" t="s">
        <v>8577</v>
      </c>
      <c r="G2890" s="27" t="s">
        <v>8577</v>
      </c>
      <c r="H2890" s="27" t="s">
        <v>8203</v>
      </c>
      <c r="I2890" s="26" t="s">
        <v>8577</v>
      </c>
    </row>
    <row r="2891" spans="2:9">
      <c r="B2891" s="26" t="s">
        <v>8579</v>
      </c>
      <c r="C2891" s="27" t="s">
        <v>8580</v>
      </c>
      <c r="D2891" s="27">
        <v>1.0595823821097015</v>
      </c>
      <c r="E2891" s="27">
        <v>-2.3573638842311078</v>
      </c>
      <c r="F2891" s="27" t="s">
        <v>8579</v>
      </c>
      <c r="G2891" s="27" t="s">
        <v>8581</v>
      </c>
      <c r="H2891" s="27" t="s">
        <v>8203</v>
      </c>
      <c r="I2891" s="26" t="s">
        <v>8579</v>
      </c>
    </row>
    <row r="2892" spans="2:9">
      <c r="B2892" s="26" t="s">
        <v>8582</v>
      </c>
      <c r="C2892" s="27" t="s">
        <v>8583</v>
      </c>
      <c r="D2892" s="27">
        <v>0.80919750247899436</v>
      </c>
      <c r="E2892" s="27">
        <v>-1.3861893289820562</v>
      </c>
      <c r="F2892" s="27" t="s">
        <v>8582</v>
      </c>
      <c r="G2892" s="27" t="s">
        <v>8582</v>
      </c>
      <c r="H2892" s="27" t="s">
        <v>8203</v>
      </c>
      <c r="I2892" s="26" t="s">
        <v>8582</v>
      </c>
    </row>
    <row r="2893" spans="2:9">
      <c r="B2893" s="26" t="s">
        <v>8584</v>
      </c>
      <c r="C2893" s="27" t="s">
        <v>8585</v>
      </c>
      <c r="D2893" s="27">
        <v>0.8921058351136063</v>
      </c>
      <c r="E2893" s="27">
        <v>-1.9900243545333625</v>
      </c>
      <c r="F2893" s="27" t="s">
        <v>8584</v>
      </c>
      <c r="G2893" s="27" t="s">
        <v>8586</v>
      </c>
      <c r="H2893" s="27" t="s">
        <v>8203</v>
      </c>
      <c r="I2893" s="26" t="s">
        <v>8584</v>
      </c>
    </row>
    <row r="2894" spans="2:9">
      <c r="B2894" s="26" t="s">
        <v>8587</v>
      </c>
      <c r="C2894" s="27" t="s">
        <v>8588</v>
      </c>
      <c r="D2894" s="27">
        <v>0.95687151597860542</v>
      </c>
      <c r="E2894" s="27">
        <v>-2.2197620791282668</v>
      </c>
      <c r="F2894" s="27" t="s">
        <v>8587</v>
      </c>
      <c r="G2894" s="27" t="s">
        <v>8587</v>
      </c>
      <c r="H2894" s="27" t="s">
        <v>8203</v>
      </c>
      <c r="I2894" s="26" t="s">
        <v>8587</v>
      </c>
    </row>
    <row r="2895" spans="2:9">
      <c r="B2895" s="26" t="s">
        <v>8589</v>
      </c>
      <c r="C2895" s="27" t="s">
        <v>8590</v>
      </c>
      <c r="D2895" s="27">
        <v>1.0268888839355048</v>
      </c>
      <c r="E2895" s="27">
        <v>-2.1397213051969306</v>
      </c>
      <c r="F2895" s="27" t="s">
        <v>8589</v>
      </c>
      <c r="G2895" s="27" t="s">
        <v>8589</v>
      </c>
      <c r="H2895" s="27" t="s">
        <v>8203</v>
      </c>
      <c r="I2895" s="26" t="s">
        <v>8589</v>
      </c>
    </row>
    <row r="2896" spans="2:9">
      <c r="B2896" s="26" t="s">
        <v>8591</v>
      </c>
      <c r="C2896" s="27" t="s">
        <v>8592</v>
      </c>
      <c r="D2896" s="27">
        <v>0.86329396080664145</v>
      </c>
      <c r="E2896" s="27">
        <v>-2.0874486461640198</v>
      </c>
      <c r="F2896" s="27" t="s">
        <v>8591</v>
      </c>
      <c r="G2896" s="27" t="s">
        <v>8591</v>
      </c>
      <c r="H2896" s="27" t="s">
        <v>8203</v>
      </c>
      <c r="I2896" s="26" t="s">
        <v>8591</v>
      </c>
    </row>
    <row r="2897" spans="2:9">
      <c r="B2897" s="26" t="s">
        <v>8593</v>
      </c>
      <c r="C2897" s="27" t="s">
        <v>8594</v>
      </c>
      <c r="D2897" s="27">
        <v>0.80791292672719406</v>
      </c>
      <c r="E2897" s="27">
        <v>-1.101671046555641</v>
      </c>
      <c r="F2897" s="27" t="s">
        <v>8593</v>
      </c>
      <c r="G2897" s="27" t="s">
        <v>8593</v>
      </c>
      <c r="H2897" s="27" t="s">
        <v>8203</v>
      </c>
      <c r="I2897" s="26" t="s">
        <v>8593</v>
      </c>
    </row>
    <row r="2898" spans="2:9">
      <c r="B2898" s="26" t="s">
        <v>8595</v>
      </c>
      <c r="C2898" s="27" t="s">
        <v>8596</v>
      </c>
      <c r="D2898" s="27">
        <v>1.2138188905873077</v>
      </c>
      <c r="E2898" s="27">
        <v>-1.6332214885363385</v>
      </c>
      <c r="F2898" s="27" t="s">
        <v>8595</v>
      </c>
      <c r="G2898" s="27" t="s">
        <v>8597</v>
      </c>
      <c r="H2898" s="27" t="s">
        <v>8203</v>
      </c>
      <c r="I2898" s="26" t="s">
        <v>8595</v>
      </c>
    </row>
    <row r="2899" spans="2:9">
      <c r="B2899" s="26" t="s">
        <v>8598</v>
      </c>
      <c r="C2899" s="27" t="s">
        <v>8599</v>
      </c>
      <c r="D2899" s="27">
        <v>0.84904857897771813</v>
      </c>
      <c r="E2899" s="27">
        <v>-2.1541901262348007</v>
      </c>
      <c r="F2899" s="27" t="s">
        <v>8598</v>
      </c>
      <c r="G2899" s="27" t="s">
        <v>8600</v>
      </c>
      <c r="H2899" s="27" t="s">
        <v>8203</v>
      </c>
      <c r="I2899" s="26" t="s">
        <v>8598</v>
      </c>
    </row>
    <row r="2900" spans="2:9">
      <c r="B2900" s="26" t="s">
        <v>8601</v>
      </c>
      <c r="C2900" s="27" t="s">
        <v>8602</v>
      </c>
      <c r="D2900" s="27">
        <v>0.99246226710253649</v>
      </c>
      <c r="E2900" s="27">
        <v>-1.7641089318952892</v>
      </c>
      <c r="F2900" s="27" t="s">
        <v>8601</v>
      </c>
      <c r="G2900" s="27" t="s">
        <v>8601</v>
      </c>
      <c r="H2900" s="27" t="s">
        <v>8203</v>
      </c>
      <c r="I2900" s="26" t="s">
        <v>8601</v>
      </c>
    </row>
    <row r="2901" spans="2:9">
      <c r="B2901" s="26" t="s">
        <v>8603</v>
      </c>
      <c r="C2901" s="27" t="s">
        <v>8604</v>
      </c>
      <c r="D2901" s="27">
        <v>0.87775925316314241</v>
      </c>
      <c r="E2901" s="27">
        <v>-1.8795625577869666</v>
      </c>
      <c r="F2901" s="27" t="s">
        <v>8603</v>
      </c>
      <c r="G2901" s="27" t="s">
        <v>8603</v>
      </c>
      <c r="H2901" s="27" t="s">
        <v>8203</v>
      </c>
      <c r="I2901" s="26" t="s">
        <v>8603</v>
      </c>
    </row>
    <row r="2902" spans="2:9">
      <c r="B2902" s="26" t="s">
        <v>8605</v>
      </c>
      <c r="C2902" s="27" t="s">
        <v>8606</v>
      </c>
      <c r="D2902" s="27">
        <v>1.0251924503205854</v>
      </c>
      <c r="E2902" s="27">
        <v>-1.6417440034991506</v>
      </c>
      <c r="F2902" s="27" t="s">
        <v>8605</v>
      </c>
      <c r="G2902" s="27" t="s">
        <v>8605</v>
      </c>
      <c r="H2902" s="27" t="s">
        <v>8203</v>
      </c>
      <c r="I2902" s="26" t="s">
        <v>8605</v>
      </c>
    </row>
    <row r="2903" spans="2:9">
      <c r="B2903" s="26" t="s">
        <v>8607</v>
      </c>
      <c r="C2903" s="27" t="s">
        <v>8608</v>
      </c>
      <c r="D2903" s="27">
        <v>0.93059557024141992</v>
      </c>
      <c r="E2903" s="27">
        <v>-1.0546291687977991</v>
      </c>
      <c r="F2903" s="27" t="s">
        <v>8607</v>
      </c>
      <c r="G2903" s="27" t="s">
        <v>8607</v>
      </c>
      <c r="H2903" s="27" t="s">
        <v>8203</v>
      </c>
      <c r="I2903" s="26" t="s">
        <v>8607</v>
      </c>
    </row>
    <row r="2904" spans="2:9">
      <c r="B2904" s="26" t="s">
        <v>8609</v>
      </c>
      <c r="C2904" s="27" t="s">
        <v>8610</v>
      </c>
      <c r="D2904" s="27">
        <v>0.83110133665482977</v>
      </c>
      <c r="E2904" s="27">
        <v>-0.92069433678197277</v>
      </c>
      <c r="F2904" s="27" t="s">
        <v>8609</v>
      </c>
      <c r="G2904" s="27" t="s">
        <v>8611</v>
      </c>
      <c r="H2904" s="27" t="s">
        <v>8203</v>
      </c>
      <c r="I2904" s="26" t="s">
        <v>8609</v>
      </c>
    </row>
    <row r="2905" spans="2:9">
      <c r="B2905" s="26" t="s">
        <v>8612</v>
      </c>
      <c r="C2905" s="27" t="s">
        <v>8613</v>
      </c>
      <c r="D2905" s="27">
        <v>0.86243522451314403</v>
      </c>
      <c r="E2905" s="27">
        <v>-1.4393293795832285</v>
      </c>
      <c r="F2905" s="27" t="s">
        <v>8612</v>
      </c>
      <c r="G2905" s="27" t="s">
        <v>8612</v>
      </c>
      <c r="H2905" s="27" t="s">
        <v>8203</v>
      </c>
      <c r="I2905" s="26" t="s">
        <v>8612</v>
      </c>
    </row>
    <row r="2906" spans="2:9">
      <c r="B2906" s="26" t="s">
        <v>8614</v>
      </c>
      <c r="C2906" s="27" t="s">
        <v>8615</v>
      </c>
      <c r="D2906" s="27">
        <v>0.87773128997109717</v>
      </c>
      <c r="E2906" s="27">
        <v>-1.5517669755419461</v>
      </c>
      <c r="F2906" s="27" t="s">
        <v>8614</v>
      </c>
      <c r="G2906" s="27" t="s">
        <v>8614</v>
      </c>
      <c r="H2906" s="27" t="s">
        <v>8203</v>
      </c>
      <c r="I2906" s="26" t="s">
        <v>8614</v>
      </c>
    </row>
    <row r="2907" spans="2:9">
      <c r="B2907" s="26" t="s">
        <v>8616</v>
      </c>
      <c r="C2907" s="27" t="s">
        <v>8617</v>
      </c>
      <c r="D2907" s="27">
        <v>0.84838012554414088</v>
      </c>
      <c r="E2907" s="27">
        <v>-1.1904559104508712</v>
      </c>
      <c r="F2907" s="27" t="s">
        <v>8616</v>
      </c>
      <c r="G2907" s="27" t="s">
        <v>8616</v>
      </c>
      <c r="H2907" s="27" t="s">
        <v>8203</v>
      </c>
      <c r="I2907" s="26" t="s">
        <v>8616</v>
      </c>
    </row>
    <row r="2908" spans="2:9">
      <c r="B2908" s="26" t="s">
        <v>8618</v>
      </c>
      <c r="C2908" s="27" t="s">
        <v>8619</v>
      </c>
      <c r="D2908" s="27">
        <v>0.76231095359179257</v>
      </c>
      <c r="E2908" s="27">
        <v>-1.3898161549128261</v>
      </c>
      <c r="F2908" s="27" t="s">
        <v>8618</v>
      </c>
      <c r="G2908" s="27" t="s">
        <v>8359</v>
      </c>
      <c r="H2908" s="27" t="s">
        <v>8203</v>
      </c>
      <c r="I2908" s="26" t="s">
        <v>8618</v>
      </c>
    </row>
    <row r="2909" spans="2:9">
      <c r="B2909" s="26" t="s">
        <v>8620</v>
      </c>
      <c r="C2909" s="27" t="s">
        <v>8621</v>
      </c>
      <c r="D2909" s="27">
        <v>0.76345065337999063</v>
      </c>
      <c r="E2909" s="27">
        <v>-1.386936345667825</v>
      </c>
      <c r="F2909" s="27" t="s">
        <v>8620</v>
      </c>
      <c r="G2909" s="27" t="s">
        <v>8359</v>
      </c>
      <c r="H2909" s="27" t="s">
        <v>8203</v>
      </c>
      <c r="I2909" s="26" t="s">
        <v>8620</v>
      </c>
    </row>
    <row r="2910" spans="2:9">
      <c r="B2910" s="26" t="s">
        <v>8622</v>
      </c>
      <c r="C2910" s="27" t="s">
        <v>8623</v>
      </c>
      <c r="D2910" s="27">
        <v>0.80084955772603028</v>
      </c>
      <c r="E2910" s="27">
        <v>-1.4410800085257931</v>
      </c>
      <c r="F2910" s="27" t="s">
        <v>8622</v>
      </c>
      <c r="G2910" s="27" t="s">
        <v>8624</v>
      </c>
      <c r="H2910" s="27" t="s">
        <v>8203</v>
      </c>
      <c r="I2910" s="26" t="s">
        <v>8622</v>
      </c>
    </row>
    <row r="2911" spans="2:9">
      <c r="B2911" s="26" t="s">
        <v>8625</v>
      </c>
      <c r="C2911" s="27" t="s">
        <v>8626</v>
      </c>
      <c r="D2911" s="27">
        <v>1.0901815038227658</v>
      </c>
      <c r="E2911" s="27">
        <v>-1.9973548385930151</v>
      </c>
      <c r="F2911" s="27" t="s">
        <v>8625</v>
      </c>
      <c r="G2911" s="27" t="s">
        <v>8625</v>
      </c>
      <c r="H2911" s="27" t="s">
        <v>8203</v>
      </c>
      <c r="I2911" s="26" t="s">
        <v>8625</v>
      </c>
    </row>
    <row r="2912" spans="2:9">
      <c r="B2912" s="26" t="s">
        <v>8627</v>
      </c>
      <c r="C2912" s="27" t="s">
        <v>8628</v>
      </c>
      <c r="D2912" s="27">
        <v>0.96504662157670074</v>
      </c>
      <c r="E2912" s="27">
        <v>-2.0032365630142195</v>
      </c>
      <c r="F2912" s="27" t="s">
        <v>8627</v>
      </c>
      <c r="G2912" s="27" t="s">
        <v>8627</v>
      </c>
      <c r="H2912" s="27" t="s">
        <v>8203</v>
      </c>
      <c r="I2912" s="26" t="s">
        <v>8627</v>
      </c>
    </row>
    <row r="2913" spans="2:9">
      <c r="B2913" s="26" t="s">
        <v>8629</v>
      </c>
      <c r="C2913" s="27" t="s">
        <v>8630</v>
      </c>
      <c r="D2913" s="27">
        <v>0.92946286125043243</v>
      </c>
      <c r="E2913" s="27">
        <v>-2.3005882192581328</v>
      </c>
      <c r="F2913" s="27" t="s">
        <v>8629</v>
      </c>
      <c r="G2913" s="27" t="s">
        <v>8629</v>
      </c>
      <c r="H2913" s="27" t="s">
        <v>8203</v>
      </c>
      <c r="I2913" s="26" t="s">
        <v>8629</v>
      </c>
    </row>
    <row r="2914" spans="2:9">
      <c r="B2914" s="26" t="s">
        <v>8631</v>
      </c>
      <c r="C2914" s="27" t="s">
        <v>8632</v>
      </c>
      <c r="D2914" s="27">
        <v>0.75048112545033252</v>
      </c>
      <c r="E2914" s="27">
        <v>-1.4365612899462001</v>
      </c>
      <c r="F2914" s="27" t="s">
        <v>8631</v>
      </c>
      <c r="G2914" s="27" t="s">
        <v>8633</v>
      </c>
      <c r="H2914" s="27" t="s">
        <v>8203</v>
      </c>
      <c r="I2914" s="26" t="s">
        <v>8631</v>
      </c>
    </row>
    <row r="2915" spans="2:9">
      <c r="B2915" s="26" t="s">
        <v>8634</v>
      </c>
      <c r="C2915" s="27" t="s">
        <v>8635</v>
      </c>
      <c r="D2915" s="27">
        <v>1.1203844137445933</v>
      </c>
      <c r="E2915" s="27">
        <v>-1.4548959556291936</v>
      </c>
      <c r="F2915" s="27" t="s">
        <v>8634</v>
      </c>
      <c r="G2915" s="27" t="s">
        <v>8636</v>
      </c>
      <c r="H2915" s="27" t="s">
        <v>8203</v>
      </c>
      <c r="I2915" s="26" t="s">
        <v>8634</v>
      </c>
    </row>
    <row r="2916" spans="2:9">
      <c r="B2916" s="26" t="s">
        <v>8637</v>
      </c>
      <c r="C2916" s="27" t="s">
        <v>8638</v>
      </c>
      <c r="D2916" s="27">
        <v>0.88454332314438366</v>
      </c>
      <c r="E2916" s="27">
        <v>-2.2229734519287363</v>
      </c>
      <c r="F2916" s="27" t="s">
        <v>8637</v>
      </c>
      <c r="G2916" s="27" t="s">
        <v>8637</v>
      </c>
      <c r="H2916" s="27" t="s">
        <v>8203</v>
      </c>
      <c r="I2916" s="26" t="s">
        <v>8637</v>
      </c>
    </row>
    <row r="2917" spans="2:9">
      <c r="B2917" s="26" t="s">
        <v>8639</v>
      </c>
      <c r="C2917" s="27" t="s">
        <v>8640</v>
      </c>
      <c r="D2917" s="27">
        <v>0.94498935672202533</v>
      </c>
      <c r="E2917" s="27">
        <v>-2.0208644257479036</v>
      </c>
      <c r="F2917" s="27" t="s">
        <v>8639</v>
      </c>
      <c r="G2917" s="27" t="s">
        <v>8639</v>
      </c>
      <c r="H2917" s="27" t="s">
        <v>8203</v>
      </c>
      <c r="I2917" s="26" t="s">
        <v>8639</v>
      </c>
    </row>
    <row r="2918" spans="2:9">
      <c r="B2918" s="26" t="s">
        <v>8641</v>
      </c>
      <c r="C2918" s="27" t="s">
        <v>8642</v>
      </c>
      <c r="D2918" s="27">
        <v>0.87656196251547003</v>
      </c>
      <c r="E2918" s="27">
        <v>-1.1565529376677801</v>
      </c>
      <c r="F2918" s="27" t="s">
        <v>8641</v>
      </c>
      <c r="G2918" s="27" t="s">
        <v>8643</v>
      </c>
      <c r="H2918" s="27" t="s">
        <v>8203</v>
      </c>
      <c r="I2918" s="26" t="s">
        <v>8641</v>
      </c>
    </row>
    <row r="2919" spans="2:9">
      <c r="B2919" s="26" t="s">
        <v>8644</v>
      </c>
      <c r="C2919" s="27" t="s">
        <v>8645</v>
      </c>
      <c r="D2919" s="27">
        <v>1.0502134479731258</v>
      </c>
      <c r="E2919" s="27">
        <v>-2.3168023429285847</v>
      </c>
      <c r="F2919" s="27" t="s">
        <v>8644</v>
      </c>
      <c r="G2919" s="27" t="s">
        <v>8644</v>
      </c>
      <c r="H2919" s="27" t="s">
        <v>8203</v>
      </c>
      <c r="I2919" s="26" t="s">
        <v>8644</v>
      </c>
    </row>
    <row r="2920" spans="2:9">
      <c r="B2920" s="26" t="s">
        <v>3579</v>
      </c>
      <c r="C2920" s="27" t="s">
        <v>8646</v>
      </c>
      <c r="D2920" s="27">
        <v>0.78512592175506557</v>
      </c>
      <c r="E2920" s="27">
        <v>-1.133013656266731</v>
      </c>
      <c r="F2920" s="27" t="s">
        <v>3579</v>
      </c>
      <c r="G2920" s="27" t="s">
        <v>3579</v>
      </c>
      <c r="H2920" s="27" t="s">
        <v>8203</v>
      </c>
      <c r="I2920" s="26" t="s">
        <v>3579</v>
      </c>
    </row>
    <row r="2921" spans="2:9">
      <c r="B2921" s="26" t="s">
        <v>8647</v>
      </c>
      <c r="C2921" s="27" t="s">
        <v>8648</v>
      </c>
      <c r="D2921" s="27">
        <v>0.76983504946123782</v>
      </c>
      <c r="E2921" s="27">
        <v>0.26785043933571939</v>
      </c>
      <c r="F2921" s="27" t="s">
        <v>8647</v>
      </c>
      <c r="G2921" s="27" t="s">
        <v>8647</v>
      </c>
      <c r="H2921" s="27" t="s">
        <v>2716</v>
      </c>
      <c r="I2921" s="26" t="s">
        <v>8647</v>
      </c>
    </row>
    <row r="2922" spans="2:9">
      <c r="B2922" s="26" t="s">
        <v>8649</v>
      </c>
      <c r="C2922" s="27" t="s">
        <v>8650</v>
      </c>
      <c r="D2922" s="27">
        <v>0.79836422921794004</v>
      </c>
      <c r="E2922" s="27">
        <v>0.28045346636451773</v>
      </c>
      <c r="F2922" s="27" t="s">
        <v>8649</v>
      </c>
      <c r="G2922" s="27" t="s">
        <v>8649</v>
      </c>
      <c r="H2922" s="27" t="s">
        <v>2716</v>
      </c>
      <c r="I2922" s="26" t="s">
        <v>8649</v>
      </c>
    </row>
    <row r="2923" spans="2:9">
      <c r="B2923" s="26" t="s">
        <v>8651</v>
      </c>
      <c r="C2923" s="27" t="s">
        <v>8652</v>
      </c>
      <c r="D2923" s="27">
        <v>0.51444802093476472</v>
      </c>
      <c r="E2923" s="27">
        <v>1.0630137320155111</v>
      </c>
      <c r="F2923" s="27" t="s">
        <v>8651</v>
      </c>
      <c r="G2923" s="27" t="s">
        <v>8653</v>
      </c>
      <c r="H2923" s="27" t="s">
        <v>1163</v>
      </c>
      <c r="I2923" s="26" t="s">
        <v>8651</v>
      </c>
    </row>
    <row r="2924" spans="2:9">
      <c r="B2924" s="26" t="s">
        <v>8654</v>
      </c>
      <c r="C2924" s="27" t="s">
        <v>8655</v>
      </c>
      <c r="D2924" s="27">
        <v>-0.69202307504777627</v>
      </c>
      <c r="E2924" s="27">
        <v>-1.2755930426012809</v>
      </c>
      <c r="F2924" s="27" t="s">
        <v>8654</v>
      </c>
      <c r="G2924" s="27" t="s">
        <v>8656</v>
      </c>
      <c r="H2924" s="27" t="s">
        <v>1449</v>
      </c>
      <c r="I2924" s="26" t="s">
        <v>8654</v>
      </c>
    </row>
    <row r="2925" spans="2:9">
      <c r="B2925" s="26" t="s">
        <v>8657</v>
      </c>
      <c r="C2925" s="27" t="s">
        <v>8658</v>
      </c>
      <c r="D2925" s="27">
        <v>0.12081902164000896</v>
      </c>
      <c r="E2925" s="27">
        <v>2.1303488423738282</v>
      </c>
      <c r="F2925" s="27" t="s">
        <v>8657</v>
      </c>
      <c r="G2925" s="27" t="s">
        <v>8659</v>
      </c>
      <c r="H2925" s="27" t="s">
        <v>1653</v>
      </c>
      <c r="I2925" s="26" t="s">
        <v>8657</v>
      </c>
    </row>
    <row r="2926" spans="2:9">
      <c r="B2926" s="26" t="s">
        <v>8660</v>
      </c>
      <c r="C2926" s="27" t="s">
        <v>8661</v>
      </c>
      <c r="D2926" s="27">
        <v>0.19425864314328209</v>
      </c>
      <c r="E2926" s="27">
        <v>0.13414269173800014</v>
      </c>
      <c r="F2926" s="27" t="s">
        <v>8660</v>
      </c>
      <c r="G2926" s="27" t="s">
        <v>8660</v>
      </c>
      <c r="H2926" s="27" t="s">
        <v>1188</v>
      </c>
      <c r="I2926" s="26" t="s">
        <v>8660</v>
      </c>
    </row>
    <row r="2927" spans="2:9">
      <c r="B2927" s="26" t="s">
        <v>8662</v>
      </c>
      <c r="C2927" s="27" t="s">
        <v>8663</v>
      </c>
      <c r="D2927" s="27">
        <v>0.72721235463700806</v>
      </c>
      <c r="E2927" s="27">
        <v>-1.8178477526556765E-2</v>
      </c>
      <c r="F2927" s="27" t="s">
        <v>8662</v>
      </c>
      <c r="G2927" s="27" t="s">
        <v>8664</v>
      </c>
      <c r="H2927" s="27" t="s">
        <v>1299</v>
      </c>
      <c r="I2927" s="26" t="s">
        <v>8662</v>
      </c>
    </row>
    <row r="2928" spans="2:9">
      <c r="B2928" s="26" t="s">
        <v>8665</v>
      </c>
      <c r="C2928" s="27" t="s">
        <v>8666</v>
      </c>
      <c r="D2928" s="27">
        <v>0.44406936188715462</v>
      </c>
      <c r="E2928" s="27">
        <v>1.0538664394611641</v>
      </c>
      <c r="F2928" s="27" t="s">
        <v>8665</v>
      </c>
      <c r="G2928" s="27" t="s">
        <v>8665</v>
      </c>
      <c r="H2928" s="27" t="s">
        <v>1163</v>
      </c>
      <c r="I2928" s="26" t="s">
        <v>8665</v>
      </c>
    </row>
    <row r="2929" spans="2:9">
      <c r="B2929" s="26" t="s">
        <v>8667</v>
      </c>
      <c r="C2929" s="27" t="s">
        <v>8668</v>
      </c>
      <c r="D2929" s="27">
        <v>0.89856340154505265</v>
      </c>
      <c r="E2929" s="27">
        <v>0.13785191753712761</v>
      </c>
      <c r="F2929" s="27" t="s">
        <v>8667</v>
      </c>
      <c r="G2929" s="27" t="s">
        <v>8669</v>
      </c>
      <c r="H2929" s="27" t="s">
        <v>1149</v>
      </c>
      <c r="I2929" s="26" t="s">
        <v>8667</v>
      </c>
    </row>
    <row r="2930" spans="2:9">
      <c r="B2930" s="26" t="s">
        <v>8670</v>
      </c>
      <c r="C2930" s="27" t="s">
        <v>8671</v>
      </c>
      <c r="D2930" s="27">
        <v>0.85156553459527773</v>
      </c>
      <c r="E2930" s="27">
        <v>-0.14288913623341354</v>
      </c>
      <c r="F2930" s="27" t="s">
        <v>8670</v>
      </c>
      <c r="G2930" s="27" t="s">
        <v>8672</v>
      </c>
      <c r="H2930" s="27" t="s">
        <v>1149</v>
      </c>
      <c r="I2930" s="26" t="s">
        <v>8670</v>
      </c>
    </row>
    <row r="2931" spans="2:9">
      <c r="B2931" s="26" t="s">
        <v>8673</v>
      </c>
      <c r="C2931" s="27" t="s">
        <v>8674</v>
      </c>
      <c r="D2931" s="27">
        <v>0.39962979198796694</v>
      </c>
      <c r="E2931" s="27">
        <v>-1.7922261872108796</v>
      </c>
      <c r="F2931" s="27" t="s">
        <v>8673</v>
      </c>
      <c r="G2931" s="27" t="s">
        <v>8675</v>
      </c>
      <c r="H2931" s="27" t="s">
        <v>1198</v>
      </c>
      <c r="I2931" s="26" t="s">
        <v>8673</v>
      </c>
    </row>
    <row r="2932" spans="2:9">
      <c r="B2932" s="26" t="s">
        <v>8676</v>
      </c>
      <c r="C2932" s="27" t="s">
        <v>8677</v>
      </c>
      <c r="D2932" s="27">
        <v>0.91788962868062263</v>
      </c>
      <c r="E2932" s="27">
        <v>0.17491865079382712</v>
      </c>
      <c r="F2932" s="27" t="s">
        <v>8676</v>
      </c>
      <c r="G2932" s="27" t="s">
        <v>8676</v>
      </c>
      <c r="H2932" s="27" t="s">
        <v>1149</v>
      </c>
      <c r="I2932" s="26" t="s">
        <v>8676</v>
      </c>
    </row>
    <row r="2933" spans="2:9">
      <c r="B2933" s="26" t="s">
        <v>8678</v>
      </c>
      <c r="C2933" s="27" t="s">
        <v>8679</v>
      </c>
      <c r="D2933" s="27">
        <v>-0.67660829918386822</v>
      </c>
      <c r="E2933" s="27">
        <v>-1.2677565579354162</v>
      </c>
      <c r="F2933" s="27" t="s">
        <v>8678</v>
      </c>
      <c r="G2933" s="27" t="s">
        <v>8680</v>
      </c>
      <c r="H2933" s="27" t="s">
        <v>1449</v>
      </c>
      <c r="I2933" s="26" t="s">
        <v>8678</v>
      </c>
    </row>
    <row r="2934" spans="2:9">
      <c r="B2934" s="26" t="s">
        <v>3121</v>
      </c>
      <c r="C2934" s="27" t="s">
        <v>8681</v>
      </c>
      <c r="D2934" s="27">
        <v>1.085725702423926</v>
      </c>
      <c r="E2934" s="27">
        <v>-2.3278504667107827</v>
      </c>
      <c r="F2934" s="27" t="s">
        <v>3121</v>
      </c>
      <c r="G2934" s="27" t="s">
        <v>3121</v>
      </c>
      <c r="H2934" s="27" t="s">
        <v>8203</v>
      </c>
      <c r="I2934" s="26" t="s">
        <v>3121</v>
      </c>
    </row>
    <row r="2935" spans="2:9">
      <c r="B2935" s="26" t="s">
        <v>8682</v>
      </c>
      <c r="C2935" s="27" t="s">
        <v>8683</v>
      </c>
      <c r="D2935" s="27">
        <v>1.1764828368434432</v>
      </c>
      <c r="E2935" s="27">
        <v>-2.3537683504394264</v>
      </c>
      <c r="F2935" s="27" t="s">
        <v>8682</v>
      </c>
      <c r="G2935" s="27" t="s">
        <v>8682</v>
      </c>
      <c r="H2935" s="27" t="s">
        <v>8203</v>
      </c>
      <c r="I2935" s="26" t="s">
        <v>8682</v>
      </c>
    </row>
    <row r="2936" spans="2:9">
      <c r="B2936" s="26" t="s">
        <v>8684</v>
      </c>
      <c r="C2936" s="27" t="s">
        <v>8685</v>
      </c>
      <c r="D2936" s="27">
        <v>0.63733606518659602</v>
      </c>
      <c r="E2936" s="27">
        <v>-1.8085392597373906</v>
      </c>
      <c r="F2936" s="27" t="s">
        <v>8684</v>
      </c>
      <c r="G2936" s="27" t="s">
        <v>8686</v>
      </c>
      <c r="H2936" s="27" t="s">
        <v>2223</v>
      </c>
      <c r="I2936" s="26" t="s">
        <v>8684</v>
      </c>
    </row>
    <row r="2937" spans="2:9">
      <c r="B2937" s="26" t="s">
        <v>8687</v>
      </c>
      <c r="C2937" s="27" t="s">
        <v>8688</v>
      </c>
      <c r="D2937" s="27">
        <v>0.21913655956341446</v>
      </c>
      <c r="E2937" s="27">
        <v>-0.28417100069793894</v>
      </c>
      <c r="F2937" s="27" t="s">
        <v>8687</v>
      </c>
      <c r="G2937" s="27" t="s">
        <v>8687</v>
      </c>
      <c r="H2937" s="27" t="s">
        <v>2167</v>
      </c>
      <c r="I2937" s="26" t="s">
        <v>8687</v>
      </c>
    </row>
    <row r="2938" spans="2:9">
      <c r="B2938" s="26" t="s">
        <v>8689</v>
      </c>
      <c r="C2938" s="27" t="s">
        <v>8690</v>
      </c>
      <c r="D2938" s="27">
        <v>0.30720588491133444</v>
      </c>
      <c r="E2938" s="27">
        <v>-1.7708284867970097</v>
      </c>
      <c r="F2938" s="27" t="s">
        <v>8689</v>
      </c>
      <c r="G2938" s="27" t="s">
        <v>8691</v>
      </c>
      <c r="H2938" s="27" t="s">
        <v>1198</v>
      </c>
      <c r="I2938" s="26" t="s">
        <v>8689</v>
      </c>
    </row>
    <row r="2939" spans="2:9">
      <c r="B2939" s="26" t="s">
        <v>8692</v>
      </c>
      <c r="C2939" s="27" t="s">
        <v>8693</v>
      </c>
      <c r="D2939" s="27">
        <v>0.33413979788563375</v>
      </c>
      <c r="E2939" s="27">
        <v>-1.8248987795712417</v>
      </c>
      <c r="F2939" s="27" t="s">
        <v>8692</v>
      </c>
      <c r="G2939" s="27" t="s">
        <v>5500</v>
      </c>
      <c r="H2939" s="27" t="s">
        <v>1198</v>
      </c>
      <c r="I2939" s="26" t="s">
        <v>8692</v>
      </c>
    </row>
    <row r="2940" spans="2:9">
      <c r="B2940" s="26" t="s">
        <v>8694</v>
      </c>
      <c r="C2940" s="27" t="s">
        <v>8695</v>
      </c>
      <c r="D2940" s="27">
        <v>0.34985124989386612</v>
      </c>
      <c r="E2940" s="27">
        <v>-1.7850529628140603</v>
      </c>
      <c r="F2940" s="27" t="s">
        <v>8694</v>
      </c>
      <c r="G2940" s="27" t="s">
        <v>8694</v>
      </c>
      <c r="H2940" s="27" t="s">
        <v>1198</v>
      </c>
      <c r="I2940" s="26" t="s">
        <v>8694</v>
      </c>
    </row>
    <row r="2941" spans="2:9">
      <c r="B2941" s="26" t="s">
        <v>8696</v>
      </c>
      <c r="C2941" s="27" t="s">
        <v>8697</v>
      </c>
      <c r="D2941" s="27">
        <v>0.24048892255916079</v>
      </c>
      <c r="E2941" s="27">
        <v>0.15679618911573134</v>
      </c>
      <c r="F2941" s="27" t="s">
        <v>8696</v>
      </c>
      <c r="G2941" s="27" t="s">
        <v>8696</v>
      </c>
      <c r="H2941" s="27" t="s">
        <v>1360</v>
      </c>
      <c r="I2941" s="26" t="s">
        <v>8696</v>
      </c>
    </row>
    <row r="2942" spans="2:9">
      <c r="B2942" s="26" t="s">
        <v>8698</v>
      </c>
      <c r="C2942" s="27" t="s">
        <v>8699</v>
      </c>
      <c r="D2942" s="27">
        <v>0.87561774054488928</v>
      </c>
      <c r="E2942" s="27">
        <v>0.15640925171380893</v>
      </c>
      <c r="F2942" s="27" t="s">
        <v>8698</v>
      </c>
      <c r="G2942" s="27" t="s">
        <v>8700</v>
      </c>
      <c r="H2942" s="27" t="s">
        <v>1149</v>
      </c>
      <c r="I2942" s="26" t="s">
        <v>8698</v>
      </c>
    </row>
    <row r="2943" spans="2:9">
      <c r="B2943" s="26" t="s">
        <v>8701</v>
      </c>
      <c r="C2943" s="27" t="s">
        <v>8702</v>
      </c>
      <c r="D2943" s="27">
        <v>0.87834667991998772</v>
      </c>
      <c r="E2943" s="27">
        <v>0.13139905324872997</v>
      </c>
      <c r="F2943" s="27" t="s">
        <v>8701</v>
      </c>
      <c r="G2943" s="27" t="s">
        <v>8703</v>
      </c>
      <c r="H2943" s="27" t="s">
        <v>1149</v>
      </c>
      <c r="I2943" s="26" t="s">
        <v>8701</v>
      </c>
    </row>
    <row r="2944" spans="2:9">
      <c r="B2944" s="26" t="s">
        <v>8704</v>
      </c>
      <c r="C2944" s="27" t="s">
        <v>8705</v>
      </c>
      <c r="D2944" s="27">
        <v>-0.10859473772949939</v>
      </c>
      <c r="E2944" s="27">
        <v>0.68460364140863772</v>
      </c>
      <c r="F2944" s="27" t="s">
        <v>8704</v>
      </c>
      <c r="G2944" s="27" t="s">
        <v>8704</v>
      </c>
      <c r="H2944" s="27" t="s">
        <v>1522</v>
      </c>
      <c r="I2944" s="26" t="s">
        <v>8704</v>
      </c>
    </row>
    <row r="2945" spans="2:9">
      <c r="B2945" s="26" t="s">
        <v>8706</v>
      </c>
      <c r="C2945" s="27" t="s">
        <v>8707</v>
      </c>
      <c r="D2945" s="27">
        <v>-0.70879912570214409</v>
      </c>
      <c r="E2945" s="27">
        <v>-1.275154952601703</v>
      </c>
      <c r="F2945" s="27" t="s">
        <v>8706</v>
      </c>
      <c r="G2945" s="27" t="s">
        <v>8708</v>
      </c>
      <c r="H2945" s="27" t="s">
        <v>1449</v>
      </c>
      <c r="I2945" s="26" t="s">
        <v>8706</v>
      </c>
    </row>
    <row r="2946" spans="2:9">
      <c r="B2946" s="26" t="s">
        <v>8709</v>
      </c>
      <c r="C2946" s="27" t="s">
        <v>8710</v>
      </c>
      <c r="D2946" s="27">
        <v>0.860529732753192</v>
      </c>
      <c r="E2946" s="27">
        <v>0.14750456987525573</v>
      </c>
      <c r="F2946" s="27" t="s">
        <v>8709</v>
      </c>
      <c r="G2946" s="27" t="s">
        <v>8709</v>
      </c>
      <c r="H2946" s="27" t="s">
        <v>1149</v>
      </c>
      <c r="I2946" s="26" t="s">
        <v>8709</v>
      </c>
    </row>
    <row r="2947" spans="2:9">
      <c r="B2947" s="26" t="s">
        <v>8711</v>
      </c>
      <c r="C2947" s="27" t="s">
        <v>8712</v>
      </c>
      <c r="D2947" s="27">
        <v>0.87028901972584349</v>
      </c>
      <c r="E2947" s="27">
        <v>0.11846422131464709</v>
      </c>
      <c r="F2947" s="27" t="s">
        <v>8711</v>
      </c>
      <c r="G2947" s="27" t="s">
        <v>8713</v>
      </c>
      <c r="H2947" s="27" t="s">
        <v>1149</v>
      </c>
      <c r="I2947" s="26" t="s">
        <v>8711</v>
      </c>
    </row>
    <row r="2948" spans="2:9">
      <c r="B2948" s="26" t="s">
        <v>8714</v>
      </c>
      <c r="C2948" s="27" t="s">
        <v>8715</v>
      </c>
      <c r="D2948" s="27">
        <v>0.83729258697753339</v>
      </c>
      <c r="E2948" s="27">
        <v>0.14874082589808704</v>
      </c>
      <c r="F2948" s="27" t="s">
        <v>8714</v>
      </c>
      <c r="G2948" s="27" t="s">
        <v>8716</v>
      </c>
      <c r="H2948" s="27" t="s">
        <v>1149</v>
      </c>
      <c r="I2948" s="26" t="s">
        <v>8714</v>
      </c>
    </row>
    <row r="2949" spans="2:9">
      <c r="B2949" s="26" t="s">
        <v>7855</v>
      </c>
      <c r="C2949" s="27" t="s">
        <v>8717</v>
      </c>
      <c r="D2949" s="27">
        <v>-0.78576641199764663</v>
      </c>
      <c r="E2949" s="27">
        <v>2.9450510988245302</v>
      </c>
      <c r="F2949" s="27" t="s">
        <v>7855</v>
      </c>
      <c r="G2949" s="27" t="s">
        <v>8718</v>
      </c>
      <c r="H2949" s="27" t="s">
        <v>1372</v>
      </c>
      <c r="I2949" s="26" t="s">
        <v>7855</v>
      </c>
    </row>
    <row r="2950" spans="2:9">
      <c r="B2950" s="26" t="s">
        <v>8719</v>
      </c>
      <c r="C2950" s="27" t="s">
        <v>8720</v>
      </c>
      <c r="D2950" s="27">
        <v>0.82841527237917278</v>
      </c>
      <c r="E2950" s="27">
        <v>0.14921115679129271</v>
      </c>
      <c r="F2950" s="27" t="s">
        <v>8719</v>
      </c>
      <c r="G2950" s="27" t="s">
        <v>8719</v>
      </c>
      <c r="H2950" s="27" t="s">
        <v>1210</v>
      </c>
      <c r="I2950" s="26" t="s">
        <v>8719</v>
      </c>
    </row>
    <row r="2951" spans="2:9">
      <c r="B2951" s="26" t="s">
        <v>6761</v>
      </c>
      <c r="C2951" s="27" t="s">
        <v>8721</v>
      </c>
      <c r="D2951" s="27">
        <v>0.41998379956737159</v>
      </c>
      <c r="E2951" s="27">
        <v>-1.3006892079753303</v>
      </c>
      <c r="F2951" s="27" t="s">
        <v>6761</v>
      </c>
      <c r="G2951" s="27" t="s">
        <v>8722</v>
      </c>
      <c r="H2951" s="27" t="s">
        <v>1539</v>
      </c>
      <c r="I2951" s="26" t="s">
        <v>6761</v>
      </c>
    </row>
    <row r="2952" spans="2:9">
      <c r="B2952" s="26" t="s">
        <v>8723</v>
      </c>
      <c r="C2952" s="27" t="s">
        <v>8724</v>
      </c>
      <c r="D2952" s="27">
        <v>-0.3721199038493247</v>
      </c>
      <c r="E2952" s="27">
        <v>0.96734872460211452</v>
      </c>
      <c r="F2952" s="27" t="s">
        <v>8723</v>
      </c>
      <c r="G2952" s="27" t="s">
        <v>3275</v>
      </c>
      <c r="H2952" s="27" t="s">
        <v>6725</v>
      </c>
      <c r="I2952" s="26" t="s">
        <v>8723</v>
      </c>
    </row>
    <row r="2953" spans="2:9">
      <c r="B2953" s="26" t="s">
        <v>8725</v>
      </c>
      <c r="C2953" s="27" t="s">
        <v>8726</v>
      </c>
      <c r="D2953" s="27">
        <v>0.65887750527833278</v>
      </c>
      <c r="E2953" s="27">
        <v>0.36449980102227897</v>
      </c>
      <c r="F2953" s="27" t="s">
        <v>8725</v>
      </c>
      <c r="G2953" s="27" t="s">
        <v>8727</v>
      </c>
      <c r="H2953" s="27" t="s">
        <v>1302</v>
      </c>
      <c r="I2953" s="26" t="s">
        <v>8725</v>
      </c>
    </row>
    <row r="2954" spans="2:9">
      <c r="B2954" s="26" t="s">
        <v>8728</v>
      </c>
      <c r="C2954" s="27" t="s">
        <v>8729</v>
      </c>
      <c r="D2954" s="27">
        <v>-0.73139961559546818</v>
      </c>
      <c r="E2954" s="27">
        <v>-1.287994810330082</v>
      </c>
      <c r="F2954" s="27" t="s">
        <v>8728</v>
      </c>
      <c r="G2954" s="27" t="s">
        <v>8730</v>
      </c>
      <c r="H2954" s="27" t="s">
        <v>1449</v>
      </c>
      <c r="I2954" s="26" t="s">
        <v>8728</v>
      </c>
    </row>
    <row r="2955" spans="2:9">
      <c r="B2955" s="26" t="s">
        <v>8731</v>
      </c>
      <c r="C2955" s="27" t="s">
        <v>8732</v>
      </c>
      <c r="D2955" s="27">
        <v>0.61231732678242001</v>
      </c>
      <c r="E2955" s="27">
        <v>-1.8987785966339934</v>
      </c>
      <c r="F2955" s="27" t="s">
        <v>8731</v>
      </c>
      <c r="G2955" s="27" t="s">
        <v>8733</v>
      </c>
      <c r="H2955" s="27" t="s">
        <v>488</v>
      </c>
      <c r="I2955" s="26" t="s">
        <v>8731</v>
      </c>
    </row>
    <row r="2956" spans="2:9">
      <c r="B2956" s="26" t="s">
        <v>8734</v>
      </c>
      <c r="C2956" s="27" t="s">
        <v>8735</v>
      </c>
      <c r="D2956" s="27">
        <v>-0.34143526137505154</v>
      </c>
      <c r="E2956" s="27">
        <v>0.79326613994300277</v>
      </c>
      <c r="F2956" s="27" t="s">
        <v>8734</v>
      </c>
      <c r="G2956" s="27" t="s">
        <v>8734</v>
      </c>
      <c r="H2956" s="27" t="s">
        <v>1421</v>
      </c>
      <c r="I2956" s="26" t="s">
        <v>8734</v>
      </c>
    </row>
    <row r="2957" spans="2:9">
      <c r="B2957" s="26" t="s">
        <v>8736</v>
      </c>
      <c r="C2957" s="27" t="s">
        <v>8737</v>
      </c>
      <c r="D2957" s="27">
        <v>0.28896719289593448</v>
      </c>
      <c r="E2957" s="27">
        <v>1.8284069616736269</v>
      </c>
      <c r="F2957" s="27" t="s">
        <v>8736</v>
      </c>
      <c r="G2957" s="27" t="s">
        <v>8736</v>
      </c>
      <c r="H2957" s="27" t="s">
        <v>4789</v>
      </c>
      <c r="I2957" s="26" t="s">
        <v>8736</v>
      </c>
    </row>
    <row r="2958" spans="2:9">
      <c r="B2958" s="26" t="s">
        <v>8738</v>
      </c>
      <c r="C2958" s="27" t="s">
        <v>8739</v>
      </c>
      <c r="D2958" s="27">
        <v>-0.2557204063606805</v>
      </c>
      <c r="E2958" s="27">
        <v>0.86604287568382088</v>
      </c>
      <c r="F2958" s="27" t="s">
        <v>8738</v>
      </c>
      <c r="G2958" s="27" t="s">
        <v>8738</v>
      </c>
      <c r="H2958" s="27" t="s">
        <v>1421</v>
      </c>
      <c r="I2958" s="26" t="s">
        <v>8738</v>
      </c>
    </row>
    <row r="2959" spans="2:9">
      <c r="B2959" s="26" t="s">
        <v>8740</v>
      </c>
      <c r="C2959" s="27" t="s">
        <v>8741</v>
      </c>
      <c r="D2959" s="27">
        <v>0.43569002512271093</v>
      </c>
      <c r="E2959" s="27">
        <v>1.6033781053613041</v>
      </c>
      <c r="F2959" s="27" t="s">
        <v>8740</v>
      </c>
      <c r="G2959" s="27" t="s">
        <v>8742</v>
      </c>
      <c r="H2959" s="27" t="s">
        <v>2367</v>
      </c>
      <c r="I2959" s="26" t="s">
        <v>8740</v>
      </c>
    </row>
    <row r="2960" spans="2:9">
      <c r="B2960" s="26" t="s">
        <v>8743</v>
      </c>
      <c r="C2960" s="27" t="s">
        <v>8744</v>
      </c>
      <c r="D2960" s="27">
        <v>-0.19974770111080153</v>
      </c>
      <c r="E2960" s="27">
        <v>0.59361787460940008</v>
      </c>
      <c r="F2960" s="27" t="s">
        <v>8743</v>
      </c>
      <c r="G2960" s="27" t="s">
        <v>8743</v>
      </c>
      <c r="H2960" s="27" t="s">
        <v>1945</v>
      </c>
      <c r="I2960" s="26" t="s">
        <v>8743</v>
      </c>
    </row>
  </sheetData>
  <sheetProtection selectLockedCells="1"/>
  <autoFilter ref="B2:H2" xr:uid="{8B73E3F4-F0F1-42C6-BE72-DD93EC5FEFFF}"/>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3411E-47A2-4B75-A4EA-0FC59D2C089E}">
  <dimension ref="A1:L115"/>
  <sheetViews>
    <sheetView showGridLines="0" workbookViewId="0">
      <selection activeCell="E16" sqref="E16:J18"/>
    </sheetView>
  </sheetViews>
  <sheetFormatPr defaultColWidth="0" defaultRowHeight="14.5"/>
  <cols>
    <col min="1" max="1" width="8.7265625" customWidth="1"/>
    <col min="2" max="3" width="0.7265625" customWidth="1"/>
    <col min="4" max="4" width="5" customWidth="1"/>
    <col min="5" max="10" width="20.1796875" style="16" customWidth="1"/>
    <col min="11" max="12" width="9.1796875" customWidth="1"/>
    <col min="13" max="16384" width="9.1796875" hidden="1"/>
  </cols>
  <sheetData>
    <row r="1" spans="1:11">
      <c r="E1"/>
      <c r="F1"/>
      <c r="G1"/>
      <c r="H1"/>
      <c r="I1"/>
      <c r="J1"/>
    </row>
    <row r="2" spans="1:11">
      <c r="E2"/>
      <c r="F2"/>
      <c r="G2"/>
      <c r="H2"/>
      <c r="I2"/>
      <c r="J2"/>
    </row>
    <row r="3" spans="1:11">
      <c r="E3"/>
      <c r="F3"/>
      <c r="G3"/>
      <c r="H3"/>
      <c r="I3"/>
      <c r="J3"/>
    </row>
    <row r="4" spans="1:11">
      <c r="E4"/>
      <c r="F4"/>
      <c r="G4"/>
      <c r="H4"/>
      <c r="I4"/>
      <c r="J4"/>
    </row>
    <row r="5" spans="1:11">
      <c r="E5"/>
      <c r="F5"/>
      <c r="G5"/>
      <c r="H5"/>
      <c r="I5"/>
      <c r="J5"/>
    </row>
    <row r="6" spans="1:11">
      <c r="E6"/>
      <c r="F6"/>
      <c r="G6"/>
      <c r="H6"/>
      <c r="I6"/>
      <c r="J6"/>
    </row>
    <row r="7" spans="1:11" ht="35.5">
      <c r="B7" s="3" t="s">
        <v>3</v>
      </c>
      <c r="C7" s="3"/>
      <c r="E7"/>
      <c r="F7"/>
      <c r="G7"/>
      <c r="H7"/>
      <c r="I7"/>
      <c r="J7"/>
    </row>
    <row r="8" spans="1:11" ht="25.5">
      <c r="C8" s="2" t="s">
        <v>8745</v>
      </c>
      <c r="E8"/>
      <c r="F8"/>
      <c r="G8"/>
      <c r="H8"/>
      <c r="I8"/>
      <c r="J8"/>
    </row>
    <row r="9" spans="1:11">
      <c r="E9"/>
      <c r="F9"/>
      <c r="G9"/>
      <c r="H9"/>
      <c r="I9"/>
      <c r="J9"/>
    </row>
    <row r="10" spans="1:11">
      <c r="D10" s="12" t="s">
        <v>8746</v>
      </c>
      <c r="E10" s="7"/>
      <c r="F10"/>
      <c r="G10"/>
      <c r="H10"/>
      <c r="I10"/>
      <c r="J10"/>
    </row>
    <row r="11" spans="1:11">
      <c r="D11" s="12" t="s">
        <v>8747</v>
      </c>
      <c r="E11" s="7"/>
      <c r="F11"/>
      <c r="G11"/>
      <c r="H11"/>
      <c r="I11"/>
      <c r="J11"/>
    </row>
    <row r="12" spans="1:11">
      <c r="D12" s="12" t="s">
        <v>8748</v>
      </c>
      <c r="E12" s="7"/>
      <c r="F12"/>
      <c r="G12"/>
      <c r="H12"/>
      <c r="I12"/>
      <c r="J12"/>
    </row>
    <row r="13" spans="1:11">
      <c r="A13" s="7"/>
      <c r="B13" s="7"/>
      <c r="C13" s="7"/>
      <c r="D13" s="12" t="s">
        <v>8749</v>
      </c>
      <c r="E13" s="7"/>
      <c r="F13" s="7"/>
      <c r="G13" s="7"/>
      <c r="H13" s="7"/>
      <c r="I13" s="7"/>
      <c r="J13" s="7"/>
      <c r="K13" s="7"/>
    </row>
    <row r="14" spans="1:11" ht="17.25" customHeight="1">
      <c r="D14" s="2"/>
      <c r="E14"/>
      <c r="F14"/>
      <c r="G14"/>
      <c r="H14"/>
      <c r="I14"/>
      <c r="J14"/>
    </row>
    <row r="15" spans="1:11" ht="20.5" thickBot="1">
      <c r="D15" s="24"/>
      <c r="E15" s="14" t="s">
        <v>8750</v>
      </c>
      <c r="F15" s="14" t="s">
        <v>8751</v>
      </c>
      <c r="G15" s="14" t="s">
        <v>1073</v>
      </c>
      <c r="H15" s="14" t="s">
        <v>8752</v>
      </c>
      <c r="I15" s="14" t="s">
        <v>8753</v>
      </c>
      <c r="J15" s="14" t="s">
        <v>8754</v>
      </c>
    </row>
    <row r="16" spans="1:11" ht="15" thickBot="1">
      <c r="D16" s="9">
        <v>1</v>
      </c>
      <c r="E16" s="231"/>
      <c r="F16" s="231"/>
      <c r="G16" s="231"/>
      <c r="H16" s="231"/>
      <c r="I16" s="231"/>
      <c r="J16" s="231"/>
    </row>
    <row r="17" spans="1:11" ht="15" thickBot="1">
      <c r="D17" s="9">
        <v>2</v>
      </c>
      <c r="E17" s="231"/>
      <c r="F17" s="231"/>
      <c r="G17" s="231"/>
      <c r="H17" s="231"/>
      <c r="I17" s="231"/>
      <c r="J17" s="231"/>
    </row>
    <row r="18" spans="1:11" ht="17.25" customHeight="1" thickBot="1">
      <c r="A18" s="7"/>
      <c r="B18" s="7"/>
      <c r="C18" s="4"/>
      <c r="D18" s="9">
        <v>3</v>
      </c>
      <c r="E18" s="231"/>
      <c r="F18" s="231"/>
      <c r="G18" s="231"/>
      <c r="H18" s="231"/>
      <c r="I18" s="231"/>
      <c r="J18" s="231"/>
      <c r="K18" s="7"/>
    </row>
    <row r="19" spans="1:11" ht="15" thickBot="1">
      <c r="A19" s="7"/>
      <c r="B19" s="7"/>
      <c r="C19" s="7"/>
      <c r="D19" s="9">
        <v>4</v>
      </c>
      <c r="E19" s="231"/>
      <c r="F19" s="231"/>
      <c r="G19" s="231"/>
      <c r="H19" s="231"/>
      <c r="I19" s="231"/>
      <c r="J19" s="231"/>
      <c r="K19" s="7"/>
    </row>
    <row r="20" spans="1:11" ht="15" thickBot="1">
      <c r="A20" s="7"/>
      <c r="B20" s="7"/>
      <c r="C20" s="7"/>
      <c r="D20" s="9">
        <v>5</v>
      </c>
      <c r="E20" s="231"/>
      <c r="F20" s="231"/>
      <c r="G20" s="231"/>
      <c r="H20" s="231"/>
      <c r="I20" s="231"/>
      <c r="J20" s="231"/>
      <c r="K20" s="7"/>
    </row>
    <row r="21" spans="1:11" ht="15" thickBot="1">
      <c r="A21" s="7"/>
      <c r="B21" s="7"/>
      <c r="C21" s="7"/>
      <c r="D21" s="9">
        <v>6</v>
      </c>
      <c r="E21" s="231"/>
      <c r="F21" s="231"/>
      <c r="G21" s="231"/>
      <c r="H21" s="231"/>
      <c r="I21" s="231"/>
      <c r="J21" s="231"/>
      <c r="K21" s="7"/>
    </row>
    <row r="22" spans="1:11" ht="15" thickBot="1">
      <c r="A22" s="7"/>
      <c r="B22" s="7"/>
      <c r="C22" s="7"/>
      <c r="D22" s="9">
        <v>7</v>
      </c>
      <c r="E22" s="231"/>
      <c r="F22" s="231"/>
      <c r="G22" s="231"/>
      <c r="H22" s="231"/>
      <c r="I22" s="231"/>
      <c r="J22" s="231"/>
      <c r="K22" s="7"/>
    </row>
    <row r="23" spans="1:11" ht="15" thickBot="1">
      <c r="A23" s="7"/>
      <c r="B23" s="7"/>
      <c r="C23" s="7"/>
      <c r="D23" s="9">
        <v>8</v>
      </c>
      <c r="E23" s="231"/>
      <c r="F23" s="231"/>
      <c r="G23" s="231"/>
      <c r="H23" s="231"/>
      <c r="I23" s="231"/>
      <c r="J23" s="231"/>
      <c r="K23" s="7"/>
    </row>
    <row r="24" spans="1:11" ht="15" thickBot="1">
      <c r="A24" s="7"/>
      <c r="B24" s="7"/>
      <c r="C24" s="7"/>
      <c r="D24" s="9">
        <v>9</v>
      </c>
      <c r="E24" s="231"/>
      <c r="F24" s="231"/>
      <c r="G24" s="231"/>
      <c r="H24" s="231"/>
      <c r="I24" s="231"/>
      <c r="J24" s="231"/>
      <c r="K24" s="7"/>
    </row>
    <row r="25" spans="1:11" ht="15" thickBot="1">
      <c r="A25" s="7"/>
      <c r="B25" s="7"/>
      <c r="C25" s="7"/>
      <c r="D25" s="9">
        <v>10</v>
      </c>
      <c r="E25" s="231"/>
      <c r="F25" s="231"/>
      <c r="G25" s="231"/>
      <c r="H25" s="231" t="s">
        <v>369</v>
      </c>
      <c r="I25" s="231" t="s">
        <v>369</v>
      </c>
      <c r="J25" s="231"/>
      <c r="K25" s="7"/>
    </row>
    <row r="26" spans="1:11" ht="15" thickBot="1">
      <c r="A26" s="7"/>
      <c r="B26" s="7"/>
      <c r="C26" s="7"/>
      <c r="D26" s="9">
        <v>11</v>
      </c>
      <c r="E26" s="231"/>
      <c r="F26" s="231"/>
      <c r="G26" s="231"/>
      <c r="H26" s="231" t="s">
        <v>369</v>
      </c>
      <c r="I26" s="231" t="s">
        <v>369</v>
      </c>
      <c r="J26" s="231"/>
      <c r="K26" s="7"/>
    </row>
    <row r="27" spans="1:11" ht="15" thickBot="1">
      <c r="A27" s="7"/>
      <c r="B27" s="7"/>
      <c r="C27" s="7"/>
      <c r="D27" s="9">
        <v>12</v>
      </c>
      <c r="E27" s="231"/>
      <c r="F27" s="231"/>
      <c r="G27" s="231"/>
      <c r="H27" s="231" t="s">
        <v>369</v>
      </c>
      <c r="I27" s="231" t="s">
        <v>369</v>
      </c>
      <c r="J27" s="231"/>
      <c r="K27" s="7"/>
    </row>
    <row r="28" spans="1:11" ht="15" thickBot="1">
      <c r="A28" s="7"/>
      <c r="B28" s="7"/>
      <c r="C28" s="7"/>
      <c r="D28" s="9">
        <v>13</v>
      </c>
      <c r="E28" s="231"/>
      <c r="F28" s="231"/>
      <c r="G28" s="231"/>
      <c r="H28" s="231" t="s">
        <v>369</v>
      </c>
      <c r="I28" s="231" t="s">
        <v>369</v>
      </c>
      <c r="J28" s="231"/>
      <c r="K28" s="7"/>
    </row>
    <row r="29" spans="1:11" ht="15" thickBot="1">
      <c r="A29" s="7"/>
      <c r="B29" s="7"/>
      <c r="C29" s="7"/>
      <c r="D29" s="9">
        <v>14</v>
      </c>
      <c r="E29" s="231"/>
      <c r="F29" s="231"/>
      <c r="G29" s="231"/>
      <c r="H29" s="231" t="s">
        <v>369</v>
      </c>
      <c r="I29" s="231" t="s">
        <v>369</v>
      </c>
      <c r="J29" s="231"/>
      <c r="K29" s="7"/>
    </row>
    <row r="30" spans="1:11" ht="15" thickBot="1">
      <c r="D30" s="9">
        <v>15</v>
      </c>
      <c r="E30" s="231"/>
      <c r="F30" s="231"/>
      <c r="G30" s="231"/>
      <c r="H30" s="231" t="s">
        <v>369</v>
      </c>
      <c r="I30" s="231" t="s">
        <v>369</v>
      </c>
      <c r="J30" s="231"/>
    </row>
    <row r="31" spans="1:11" ht="15" thickBot="1">
      <c r="D31" s="9">
        <v>16</v>
      </c>
      <c r="E31" s="231"/>
      <c r="F31" s="231"/>
      <c r="G31" s="231"/>
      <c r="H31" s="231" t="s">
        <v>369</v>
      </c>
      <c r="I31" s="231" t="s">
        <v>369</v>
      </c>
      <c r="J31" s="231"/>
    </row>
    <row r="32" spans="1:11" ht="15" thickBot="1">
      <c r="D32" s="9">
        <v>17</v>
      </c>
      <c r="E32" s="231"/>
      <c r="F32" s="231"/>
      <c r="G32" s="231"/>
      <c r="H32" s="231" t="s">
        <v>369</v>
      </c>
      <c r="I32" s="231" t="s">
        <v>369</v>
      </c>
      <c r="J32" s="231"/>
    </row>
    <row r="33" spans="4:10" ht="15" thickBot="1">
      <c r="D33" s="9">
        <v>18</v>
      </c>
      <c r="E33" s="231"/>
      <c r="F33" s="231"/>
      <c r="G33" s="231"/>
      <c r="H33" s="231" t="s">
        <v>369</v>
      </c>
      <c r="I33" s="231" t="s">
        <v>369</v>
      </c>
      <c r="J33" s="231"/>
    </row>
    <row r="34" spans="4:10" ht="15" thickBot="1">
      <c r="D34" s="9">
        <v>19</v>
      </c>
      <c r="E34" s="231"/>
      <c r="F34" s="231"/>
      <c r="G34" s="231"/>
      <c r="H34" s="231" t="s">
        <v>369</v>
      </c>
      <c r="I34" s="231" t="s">
        <v>369</v>
      </c>
      <c r="J34" s="231"/>
    </row>
    <row r="35" spans="4:10" ht="15" thickBot="1">
      <c r="D35" s="9">
        <v>20</v>
      </c>
      <c r="E35" s="231"/>
      <c r="F35" s="231"/>
      <c r="G35" s="231"/>
      <c r="H35" s="231" t="s">
        <v>369</v>
      </c>
      <c r="I35" s="231" t="s">
        <v>369</v>
      </c>
      <c r="J35" s="231"/>
    </row>
    <row r="36" spans="4:10" ht="15" thickBot="1">
      <c r="D36" s="9">
        <v>21</v>
      </c>
      <c r="E36" s="231"/>
      <c r="F36" s="231"/>
      <c r="G36" s="231"/>
      <c r="H36" s="231" t="s">
        <v>369</v>
      </c>
      <c r="I36" s="231" t="s">
        <v>369</v>
      </c>
      <c r="J36" s="231"/>
    </row>
    <row r="37" spans="4:10" ht="15" thickBot="1">
      <c r="D37" s="9">
        <v>22</v>
      </c>
      <c r="E37" s="231"/>
      <c r="F37" s="231"/>
      <c r="G37" s="231"/>
      <c r="H37" s="231" t="s">
        <v>369</v>
      </c>
      <c r="I37" s="231" t="s">
        <v>369</v>
      </c>
      <c r="J37" s="231"/>
    </row>
    <row r="38" spans="4:10" ht="15" thickBot="1">
      <c r="D38" s="9">
        <v>23</v>
      </c>
      <c r="E38" s="231"/>
      <c r="F38" s="231"/>
      <c r="G38" s="231"/>
      <c r="H38" s="231" t="s">
        <v>369</v>
      </c>
      <c r="I38" s="231" t="s">
        <v>369</v>
      </c>
      <c r="J38" s="231"/>
    </row>
    <row r="39" spans="4:10" ht="15" thickBot="1">
      <c r="D39" s="9">
        <v>24</v>
      </c>
      <c r="E39" s="231"/>
      <c r="F39" s="231"/>
      <c r="G39" s="231"/>
      <c r="H39" s="231" t="s">
        <v>369</v>
      </c>
      <c r="I39" s="231" t="s">
        <v>369</v>
      </c>
      <c r="J39" s="231"/>
    </row>
    <row r="40" spans="4:10" ht="15" thickBot="1">
      <c r="D40" s="9">
        <v>25</v>
      </c>
      <c r="E40" s="231"/>
      <c r="F40" s="231"/>
      <c r="G40" s="231"/>
      <c r="H40" s="231" t="s">
        <v>369</v>
      </c>
      <c r="I40" s="231" t="s">
        <v>369</v>
      </c>
      <c r="J40" s="231"/>
    </row>
    <row r="41" spans="4:10" ht="15" thickBot="1">
      <c r="D41" s="9">
        <v>26</v>
      </c>
      <c r="E41" s="231"/>
      <c r="F41" s="231"/>
      <c r="G41" s="231"/>
      <c r="H41" s="231" t="s">
        <v>369</v>
      </c>
      <c r="I41" s="231" t="s">
        <v>369</v>
      </c>
      <c r="J41" s="231"/>
    </row>
    <row r="42" spans="4:10" ht="15" thickBot="1">
      <c r="D42" s="9">
        <v>27</v>
      </c>
      <c r="E42" s="231"/>
      <c r="F42" s="231"/>
      <c r="G42" s="231"/>
      <c r="H42" s="231" t="s">
        <v>369</v>
      </c>
      <c r="I42" s="231" t="s">
        <v>369</v>
      </c>
      <c r="J42" s="231"/>
    </row>
    <row r="43" spans="4:10" ht="15" thickBot="1">
      <c r="D43" s="9">
        <v>28</v>
      </c>
      <c r="E43" s="231"/>
      <c r="F43" s="231"/>
      <c r="G43" s="231"/>
      <c r="H43" s="231" t="s">
        <v>369</v>
      </c>
      <c r="I43" s="231" t="s">
        <v>369</v>
      </c>
      <c r="J43" s="231"/>
    </row>
    <row r="44" spans="4:10" ht="15" thickBot="1">
      <c r="D44" s="9">
        <v>29</v>
      </c>
      <c r="E44" s="231"/>
      <c r="F44" s="231"/>
      <c r="G44" s="231"/>
      <c r="H44" s="231" t="s">
        <v>369</v>
      </c>
      <c r="I44" s="231" t="s">
        <v>369</v>
      </c>
      <c r="J44" s="231"/>
    </row>
    <row r="45" spans="4:10" ht="15" thickBot="1">
      <c r="D45" s="9">
        <v>30</v>
      </c>
      <c r="E45" s="231"/>
      <c r="F45" s="231"/>
      <c r="G45" s="231"/>
      <c r="H45" s="231" t="s">
        <v>369</v>
      </c>
      <c r="I45" s="231" t="s">
        <v>369</v>
      </c>
      <c r="J45" s="231"/>
    </row>
    <row r="46" spans="4:10" ht="15" thickBot="1">
      <c r="D46" s="9">
        <v>31</v>
      </c>
      <c r="E46" s="231"/>
      <c r="F46" s="231"/>
      <c r="G46" s="231"/>
      <c r="H46" s="231" t="s">
        <v>369</v>
      </c>
      <c r="I46" s="231" t="s">
        <v>369</v>
      </c>
      <c r="J46" s="231"/>
    </row>
    <row r="47" spans="4:10" ht="15" thickBot="1">
      <c r="D47" s="9">
        <v>32</v>
      </c>
      <c r="E47" s="231"/>
      <c r="F47" s="231"/>
      <c r="G47" s="231"/>
      <c r="H47" s="231" t="s">
        <v>369</v>
      </c>
      <c r="I47" s="231" t="s">
        <v>369</v>
      </c>
      <c r="J47" s="231"/>
    </row>
    <row r="48" spans="4:10" ht="15" thickBot="1">
      <c r="D48" s="9">
        <v>33</v>
      </c>
      <c r="E48" s="231"/>
      <c r="F48" s="231"/>
      <c r="G48" s="231"/>
      <c r="H48" s="231" t="s">
        <v>369</v>
      </c>
      <c r="I48" s="231" t="s">
        <v>369</v>
      </c>
      <c r="J48" s="231"/>
    </row>
    <row r="49" spans="4:10" ht="15" thickBot="1">
      <c r="D49" s="9">
        <v>34</v>
      </c>
      <c r="E49" s="231"/>
      <c r="F49" s="231"/>
      <c r="G49" s="231"/>
      <c r="H49" s="231" t="s">
        <v>369</v>
      </c>
      <c r="I49" s="231" t="s">
        <v>369</v>
      </c>
      <c r="J49" s="231"/>
    </row>
    <row r="50" spans="4:10" ht="15" thickBot="1">
      <c r="D50" s="9">
        <v>35</v>
      </c>
      <c r="E50" s="231"/>
      <c r="F50" s="231"/>
      <c r="G50" s="231"/>
      <c r="H50" s="231" t="s">
        <v>369</v>
      </c>
      <c r="I50" s="231" t="s">
        <v>369</v>
      </c>
      <c r="J50" s="231"/>
    </row>
    <row r="51" spans="4:10" ht="15" thickBot="1">
      <c r="D51" s="9">
        <v>36</v>
      </c>
      <c r="E51" s="231"/>
      <c r="F51" s="231"/>
      <c r="G51" s="231"/>
      <c r="H51" s="231" t="s">
        <v>369</v>
      </c>
      <c r="I51" s="231" t="s">
        <v>369</v>
      </c>
      <c r="J51" s="231"/>
    </row>
    <row r="52" spans="4:10" ht="15" thickBot="1">
      <c r="D52" s="9">
        <v>37</v>
      </c>
      <c r="E52" s="231"/>
      <c r="F52" s="231"/>
      <c r="G52" s="231"/>
      <c r="H52" s="231" t="s">
        <v>369</v>
      </c>
      <c r="I52" s="231" t="s">
        <v>369</v>
      </c>
      <c r="J52" s="231"/>
    </row>
    <row r="53" spans="4:10" ht="15" thickBot="1">
      <c r="D53" s="9">
        <v>38</v>
      </c>
      <c r="E53" s="231"/>
      <c r="F53" s="231"/>
      <c r="G53" s="231"/>
      <c r="H53" s="231" t="s">
        <v>369</v>
      </c>
      <c r="I53" s="231" t="s">
        <v>369</v>
      </c>
      <c r="J53" s="231"/>
    </row>
    <row r="54" spans="4:10" ht="15" thickBot="1">
      <c r="D54" s="9">
        <v>39</v>
      </c>
      <c r="E54" s="231"/>
      <c r="F54" s="231"/>
      <c r="G54" s="231"/>
      <c r="H54" s="231" t="s">
        <v>369</v>
      </c>
      <c r="I54" s="231" t="s">
        <v>369</v>
      </c>
      <c r="J54" s="231"/>
    </row>
    <row r="55" spans="4:10" ht="15" thickBot="1">
      <c r="D55" s="9">
        <v>40</v>
      </c>
      <c r="E55" s="231"/>
      <c r="F55" s="231"/>
      <c r="G55" s="231"/>
      <c r="H55" s="231" t="s">
        <v>369</v>
      </c>
      <c r="I55" s="231" t="s">
        <v>369</v>
      </c>
      <c r="J55" s="231"/>
    </row>
    <row r="56" spans="4:10" ht="15" thickBot="1">
      <c r="D56" s="9">
        <v>41</v>
      </c>
      <c r="E56" s="231"/>
      <c r="F56" s="231"/>
      <c r="G56" s="231"/>
      <c r="H56" s="231" t="s">
        <v>369</v>
      </c>
      <c r="I56" s="231" t="s">
        <v>369</v>
      </c>
      <c r="J56" s="231"/>
    </row>
    <row r="57" spans="4:10" ht="15" thickBot="1">
      <c r="D57" s="9">
        <v>42</v>
      </c>
      <c r="E57" s="231"/>
      <c r="F57" s="231"/>
      <c r="G57" s="231"/>
      <c r="H57" s="231" t="s">
        <v>369</v>
      </c>
      <c r="I57" s="231" t="s">
        <v>369</v>
      </c>
      <c r="J57" s="231"/>
    </row>
    <row r="58" spans="4:10" ht="15" thickBot="1">
      <c r="D58" s="9">
        <v>43</v>
      </c>
      <c r="E58" s="231"/>
      <c r="F58" s="231"/>
      <c r="G58" s="231"/>
      <c r="H58" s="231" t="s">
        <v>369</v>
      </c>
      <c r="I58" s="231" t="s">
        <v>369</v>
      </c>
      <c r="J58" s="231"/>
    </row>
    <row r="59" spans="4:10" ht="15" thickBot="1">
      <c r="D59" s="9">
        <v>44</v>
      </c>
      <c r="E59" s="231"/>
      <c r="F59" s="231"/>
      <c r="G59" s="231"/>
      <c r="H59" s="231" t="s">
        <v>369</v>
      </c>
      <c r="I59" s="231" t="s">
        <v>369</v>
      </c>
      <c r="J59" s="231"/>
    </row>
    <row r="60" spans="4:10" ht="15" thickBot="1">
      <c r="D60" s="9">
        <v>45</v>
      </c>
      <c r="E60" s="231"/>
      <c r="F60" s="231"/>
      <c r="G60" s="231"/>
      <c r="H60" s="231" t="s">
        <v>369</v>
      </c>
      <c r="I60" s="231" t="s">
        <v>369</v>
      </c>
      <c r="J60" s="231"/>
    </row>
    <row r="61" spans="4:10" ht="15" thickBot="1">
      <c r="D61" s="9">
        <v>46</v>
      </c>
      <c r="E61" s="231"/>
      <c r="F61" s="231"/>
      <c r="G61" s="231"/>
      <c r="H61" s="231" t="s">
        <v>369</v>
      </c>
      <c r="I61" s="231" t="s">
        <v>369</v>
      </c>
      <c r="J61" s="231"/>
    </row>
    <row r="62" spans="4:10" ht="15" thickBot="1">
      <c r="D62" s="9">
        <v>47</v>
      </c>
      <c r="E62" s="231"/>
      <c r="F62" s="231"/>
      <c r="G62" s="231"/>
      <c r="H62" s="231" t="s">
        <v>369</v>
      </c>
      <c r="I62" s="231" t="s">
        <v>369</v>
      </c>
      <c r="J62" s="231"/>
    </row>
    <row r="63" spans="4:10" ht="15" thickBot="1">
      <c r="D63" s="9">
        <v>48</v>
      </c>
      <c r="E63" s="231"/>
      <c r="F63" s="231"/>
      <c r="G63" s="231"/>
      <c r="H63" s="231" t="s">
        <v>369</v>
      </c>
      <c r="I63" s="231" t="s">
        <v>369</v>
      </c>
      <c r="J63" s="231"/>
    </row>
    <row r="64" spans="4:10" ht="15" thickBot="1">
      <c r="D64" s="9">
        <v>49</v>
      </c>
      <c r="E64" s="231"/>
      <c r="F64" s="231"/>
      <c r="G64" s="231"/>
      <c r="H64" s="231" t="s">
        <v>369</v>
      </c>
      <c r="I64" s="231" t="s">
        <v>369</v>
      </c>
      <c r="J64" s="231"/>
    </row>
    <row r="65" spans="4:10" ht="15" thickBot="1">
      <c r="D65" s="9">
        <v>50</v>
      </c>
      <c r="E65" s="231"/>
      <c r="F65" s="231"/>
      <c r="G65" s="231"/>
      <c r="H65" s="231" t="s">
        <v>369</v>
      </c>
      <c r="I65" s="231" t="s">
        <v>369</v>
      </c>
      <c r="J65" s="231"/>
    </row>
    <row r="66" spans="4:10" ht="15" thickBot="1">
      <c r="D66" s="9">
        <v>51</v>
      </c>
      <c r="E66" s="231"/>
      <c r="F66" s="231"/>
      <c r="G66" s="231"/>
      <c r="H66" s="231" t="s">
        <v>369</v>
      </c>
      <c r="I66" s="231" t="s">
        <v>369</v>
      </c>
      <c r="J66" s="231"/>
    </row>
    <row r="67" spans="4:10" ht="15" thickBot="1">
      <c r="D67" s="9">
        <v>52</v>
      </c>
      <c r="E67" s="231"/>
      <c r="F67" s="231"/>
      <c r="G67" s="231"/>
      <c r="H67" s="231" t="s">
        <v>369</v>
      </c>
      <c r="I67" s="231" t="s">
        <v>369</v>
      </c>
      <c r="J67" s="231"/>
    </row>
    <row r="68" spans="4:10" ht="15" thickBot="1">
      <c r="D68" s="9">
        <v>53</v>
      </c>
      <c r="E68" s="231"/>
      <c r="F68" s="231"/>
      <c r="G68" s="231"/>
      <c r="H68" s="231" t="s">
        <v>369</v>
      </c>
      <c r="I68" s="231" t="s">
        <v>369</v>
      </c>
      <c r="J68" s="231"/>
    </row>
    <row r="69" spans="4:10" ht="15" thickBot="1">
      <c r="D69" s="9">
        <v>54</v>
      </c>
      <c r="E69" s="231"/>
      <c r="F69" s="231"/>
      <c r="G69" s="231"/>
      <c r="H69" s="231" t="s">
        <v>369</v>
      </c>
      <c r="I69" s="231" t="s">
        <v>369</v>
      </c>
      <c r="J69" s="231"/>
    </row>
    <row r="70" spans="4:10" ht="15" thickBot="1">
      <c r="D70" s="9">
        <v>55</v>
      </c>
      <c r="E70" s="231"/>
      <c r="F70" s="231"/>
      <c r="G70" s="231"/>
      <c r="H70" s="231" t="s">
        <v>369</v>
      </c>
      <c r="I70" s="231" t="s">
        <v>369</v>
      </c>
      <c r="J70" s="231"/>
    </row>
    <row r="71" spans="4:10" ht="15" thickBot="1">
      <c r="D71" s="9">
        <v>56</v>
      </c>
      <c r="E71" s="231"/>
      <c r="F71" s="231"/>
      <c r="G71" s="231"/>
      <c r="H71" s="231" t="s">
        <v>369</v>
      </c>
      <c r="I71" s="231" t="s">
        <v>369</v>
      </c>
      <c r="J71" s="231"/>
    </row>
    <row r="72" spans="4:10" ht="15" thickBot="1">
      <c r="D72" s="9">
        <v>57</v>
      </c>
      <c r="E72" s="231"/>
      <c r="F72" s="231"/>
      <c r="G72" s="231"/>
      <c r="H72" s="231" t="s">
        <v>369</v>
      </c>
      <c r="I72" s="231" t="s">
        <v>369</v>
      </c>
      <c r="J72" s="231"/>
    </row>
    <row r="73" spans="4:10" ht="15" thickBot="1">
      <c r="D73" s="9">
        <v>58</v>
      </c>
      <c r="E73" s="231"/>
      <c r="F73" s="231"/>
      <c r="G73" s="231"/>
      <c r="H73" s="231" t="s">
        <v>369</v>
      </c>
      <c r="I73" s="231" t="s">
        <v>369</v>
      </c>
      <c r="J73" s="231"/>
    </row>
    <row r="74" spans="4:10" ht="15" thickBot="1">
      <c r="D74" s="9">
        <v>59</v>
      </c>
      <c r="E74" s="231"/>
      <c r="F74" s="231"/>
      <c r="G74" s="231"/>
      <c r="H74" s="231" t="s">
        <v>369</v>
      </c>
      <c r="I74" s="231" t="s">
        <v>369</v>
      </c>
      <c r="J74" s="231"/>
    </row>
    <row r="75" spans="4:10" ht="15" thickBot="1">
      <c r="D75" s="9">
        <v>60</v>
      </c>
      <c r="E75" s="231"/>
      <c r="F75" s="231"/>
      <c r="G75" s="231"/>
      <c r="H75" s="231" t="s">
        <v>369</v>
      </c>
      <c r="I75" s="231" t="s">
        <v>369</v>
      </c>
      <c r="J75" s="231"/>
    </row>
    <row r="76" spans="4:10" ht="15" thickBot="1">
      <c r="D76" s="9">
        <v>61</v>
      </c>
      <c r="E76" s="231"/>
      <c r="F76" s="231"/>
      <c r="G76" s="231"/>
      <c r="H76" s="231" t="s">
        <v>369</v>
      </c>
      <c r="I76" s="231" t="s">
        <v>369</v>
      </c>
      <c r="J76" s="231"/>
    </row>
    <row r="77" spans="4:10" ht="15" thickBot="1">
      <c r="D77" s="9">
        <v>62</v>
      </c>
      <c r="E77" s="231"/>
      <c r="F77" s="231"/>
      <c r="G77" s="231"/>
      <c r="H77" s="231" t="s">
        <v>369</v>
      </c>
      <c r="I77" s="231" t="s">
        <v>369</v>
      </c>
      <c r="J77" s="231"/>
    </row>
    <row r="78" spans="4:10" ht="15" thickBot="1">
      <c r="D78" s="9">
        <v>63</v>
      </c>
      <c r="E78" s="231"/>
      <c r="F78" s="231"/>
      <c r="G78" s="231"/>
      <c r="H78" s="231" t="s">
        <v>369</v>
      </c>
      <c r="I78" s="231" t="s">
        <v>369</v>
      </c>
      <c r="J78" s="231"/>
    </row>
    <row r="79" spans="4:10" ht="15" thickBot="1">
      <c r="D79" s="9">
        <v>64</v>
      </c>
      <c r="E79" s="231"/>
      <c r="F79" s="231"/>
      <c r="G79" s="231"/>
      <c r="H79" s="231" t="s">
        <v>369</v>
      </c>
      <c r="I79" s="231" t="s">
        <v>369</v>
      </c>
      <c r="J79" s="231"/>
    </row>
    <row r="80" spans="4:10" ht="15" thickBot="1">
      <c r="D80" s="9">
        <v>65</v>
      </c>
      <c r="E80" s="231"/>
      <c r="F80" s="231"/>
      <c r="G80" s="231"/>
      <c r="H80" s="231" t="s">
        <v>369</v>
      </c>
      <c r="I80" s="231" t="s">
        <v>369</v>
      </c>
      <c r="J80" s="231"/>
    </row>
    <row r="81" spans="4:10" ht="15" thickBot="1">
      <c r="D81" s="9">
        <v>66</v>
      </c>
      <c r="E81" s="231"/>
      <c r="F81" s="231"/>
      <c r="G81" s="231"/>
      <c r="H81" s="231" t="s">
        <v>369</v>
      </c>
      <c r="I81" s="231" t="s">
        <v>369</v>
      </c>
      <c r="J81" s="231"/>
    </row>
    <row r="82" spans="4:10" ht="15" thickBot="1">
      <c r="D82" s="9">
        <v>67</v>
      </c>
      <c r="E82" s="231"/>
      <c r="F82" s="231"/>
      <c r="G82" s="231"/>
      <c r="H82" s="231" t="s">
        <v>369</v>
      </c>
      <c r="I82" s="231" t="s">
        <v>369</v>
      </c>
      <c r="J82" s="231"/>
    </row>
    <row r="83" spans="4:10" ht="15" thickBot="1">
      <c r="D83" s="9">
        <v>68</v>
      </c>
      <c r="E83" s="231"/>
      <c r="F83" s="231"/>
      <c r="G83" s="231"/>
      <c r="H83" s="231" t="s">
        <v>369</v>
      </c>
      <c r="I83" s="231" t="s">
        <v>369</v>
      </c>
      <c r="J83" s="231"/>
    </row>
    <row r="84" spans="4:10" ht="15" thickBot="1">
      <c r="D84" s="9">
        <v>69</v>
      </c>
      <c r="E84" s="231"/>
      <c r="F84" s="231"/>
      <c r="G84" s="231"/>
      <c r="H84" s="231" t="s">
        <v>369</v>
      </c>
      <c r="I84" s="231" t="s">
        <v>369</v>
      </c>
      <c r="J84" s="231"/>
    </row>
    <row r="85" spans="4:10" ht="15" thickBot="1">
      <c r="D85" s="9">
        <v>70</v>
      </c>
      <c r="E85" s="231"/>
      <c r="F85" s="231"/>
      <c r="G85" s="231"/>
      <c r="H85" s="231" t="s">
        <v>369</v>
      </c>
      <c r="I85" s="231" t="s">
        <v>369</v>
      </c>
      <c r="J85" s="231"/>
    </row>
    <row r="86" spans="4:10" ht="15" thickBot="1">
      <c r="D86" s="9">
        <v>71</v>
      </c>
      <c r="E86" s="231"/>
      <c r="F86" s="231"/>
      <c r="G86" s="231"/>
      <c r="H86" s="231" t="s">
        <v>369</v>
      </c>
      <c r="I86" s="231" t="s">
        <v>369</v>
      </c>
      <c r="J86" s="231"/>
    </row>
    <row r="87" spans="4:10" ht="15" thickBot="1">
      <c r="D87" s="9">
        <v>72</v>
      </c>
      <c r="E87" s="231"/>
      <c r="F87" s="231"/>
      <c r="G87" s="231"/>
      <c r="H87" s="231" t="s">
        <v>369</v>
      </c>
      <c r="I87" s="231" t="s">
        <v>369</v>
      </c>
      <c r="J87" s="231"/>
    </row>
    <row r="88" spans="4:10" ht="15" thickBot="1">
      <c r="D88" s="9">
        <v>73</v>
      </c>
      <c r="E88" s="231"/>
      <c r="F88" s="231"/>
      <c r="G88" s="231"/>
      <c r="H88" s="231" t="s">
        <v>369</v>
      </c>
      <c r="I88" s="231" t="s">
        <v>369</v>
      </c>
      <c r="J88" s="231"/>
    </row>
    <row r="89" spans="4:10" ht="15" thickBot="1">
      <c r="D89" s="9">
        <v>74</v>
      </c>
      <c r="E89" s="231"/>
      <c r="F89" s="231"/>
      <c r="G89" s="231"/>
      <c r="H89" s="231" t="s">
        <v>369</v>
      </c>
      <c r="I89" s="231" t="s">
        <v>369</v>
      </c>
      <c r="J89" s="231"/>
    </row>
    <row r="90" spans="4:10" ht="15" thickBot="1">
      <c r="D90" s="9">
        <v>75</v>
      </c>
      <c r="E90" s="231"/>
      <c r="F90" s="231"/>
      <c r="G90" s="231"/>
      <c r="H90" s="231" t="s">
        <v>369</v>
      </c>
      <c r="I90" s="231" t="s">
        <v>369</v>
      </c>
      <c r="J90" s="231"/>
    </row>
    <row r="91" spans="4:10" ht="15" thickBot="1">
      <c r="D91" s="9">
        <v>76</v>
      </c>
      <c r="E91" s="231"/>
      <c r="F91" s="231"/>
      <c r="G91" s="231"/>
      <c r="H91" s="231" t="s">
        <v>369</v>
      </c>
      <c r="I91" s="231" t="s">
        <v>369</v>
      </c>
      <c r="J91" s="231"/>
    </row>
    <row r="92" spans="4:10" ht="15" thickBot="1">
      <c r="D92" s="9">
        <v>77</v>
      </c>
      <c r="E92" s="231"/>
      <c r="F92" s="231"/>
      <c r="G92" s="231"/>
      <c r="H92" s="231" t="s">
        <v>369</v>
      </c>
      <c r="I92" s="231" t="s">
        <v>369</v>
      </c>
      <c r="J92" s="231"/>
    </row>
    <row r="93" spans="4:10" ht="15" thickBot="1">
      <c r="D93" s="9">
        <v>78</v>
      </c>
      <c r="E93" s="231"/>
      <c r="F93" s="231"/>
      <c r="G93" s="231"/>
      <c r="H93" s="231" t="s">
        <v>369</v>
      </c>
      <c r="I93" s="231" t="s">
        <v>369</v>
      </c>
      <c r="J93" s="231"/>
    </row>
    <row r="94" spans="4:10" ht="15" thickBot="1">
      <c r="D94" s="9">
        <v>79</v>
      </c>
      <c r="E94" s="231"/>
      <c r="F94" s="231"/>
      <c r="G94" s="231"/>
      <c r="H94" s="231" t="s">
        <v>369</v>
      </c>
      <c r="I94" s="231" t="s">
        <v>369</v>
      </c>
      <c r="J94" s="231"/>
    </row>
    <row r="95" spans="4:10" ht="15" thickBot="1">
      <c r="D95" s="9">
        <v>80</v>
      </c>
      <c r="E95" s="231"/>
      <c r="F95" s="231"/>
      <c r="G95" s="231"/>
      <c r="H95" s="231" t="s">
        <v>369</v>
      </c>
      <c r="I95" s="231" t="s">
        <v>369</v>
      </c>
      <c r="J95" s="231"/>
    </row>
    <row r="96" spans="4:10" ht="15" thickBot="1">
      <c r="D96" s="9">
        <v>81</v>
      </c>
      <c r="E96" s="231"/>
      <c r="F96" s="231"/>
      <c r="G96" s="231"/>
      <c r="H96" s="231" t="s">
        <v>369</v>
      </c>
      <c r="I96" s="231" t="s">
        <v>369</v>
      </c>
      <c r="J96" s="231"/>
    </row>
    <row r="97" spans="4:10" ht="15" thickBot="1">
      <c r="D97" s="9">
        <v>82</v>
      </c>
      <c r="E97" s="231"/>
      <c r="F97" s="231"/>
      <c r="G97" s="231"/>
      <c r="H97" s="231" t="s">
        <v>369</v>
      </c>
      <c r="I97" s="231" t="s">
        <v>369</v>
      </c>
      <c r="J97" s="231"/>
    </row>
    <row r="98" spans="4:10" ht="15" thickBot="1">
      <c r="D98" s="9">
        <v>83</v>
      </c>
      <c r="E98" s="231"/>
      <c r="F98" s="231"/>
      <c r="G98" s="231"/>
      <c r="H98" s="231" t="s">
        <v>369</v>
      </c>
      <c r="I98" s="231" t="s">
        <v>369</v>
      </c>
      <c r="J98" s="231"/>
    </row>
    <row r="99" spans="4:10" ht="15" thickBot="1">
      <c r="D99" s="9">
        <v>84</v>
      </c>
      <c r="E99" s="231"/>
      <c r="F99" s="231"/>
      <c r="G99" s="231"/>
      <c r="H99" s="231" t="s">
        <v>369</v>
      </c>
      <c r="I99" s="231" t="s">
        <v>369</v>
      </c>
      <c r="J99" s="231"/>
    </row>
    <row r="100" spans="4:10" ht="15" thickBot="1">
      <c r="D100" s="9">
        <v>85</v>
      </c>
      <c r="E100" s="231"/>
      <c r="F100" s="231"/>
      <c r="G100" s="231"/>
      <c r="H100" s="231" t="s">
        <v>369</v>
      </c>
      <c r="I100" s="231" t="s">
        <v>369</v>
      </c>
      <c r="J100" s="231"/>
    </row>
    <row r="101" spans="4:10" ht="15" thickBot="1">
      <c r="D101" s="9">
        <v>86</v>
      </c>
      <c r="E101" s="231"/>
      <c r="F101" s="231"/>
      <c r="G101" s="231"/>
      <c r="H101" s="231" t="s">
        <v>369</v>
      </c>
      <c r="I101" s="231" t="s">
        <v>369</v>
      </c>
      <c r="J101" s="231"/>
    </row>
    <row r="102" spans="4:10" ht="15" thickBot="1">
      <c r="D102" s="9">
        <v>87</v>
      </c>
      <c r="E102" s="231"/>
      <c r="F102" s="231"/>
      <c r="G102" s="231"/>
      <c r="H102" s="231" t="s">
        <v>369</v>
      </c>
      <c r="I102" s="231" t="s">
        <v>369</v>
      </c>
      <c r="J102" s="231"/>
    </row>
    <row r="103" spans="4:10" ht="15" thickBot="1">
      <c r="D103" s="9">
        <v>88</v>
      </c>
      <c r="E103" s="231"/>
      <c r="F103" s="231"/>
      <c r="G103" s="231"/>
      <c r="H103" s="231" t="s">
        <v>369</v>
      </c>
      <c r="I103" s="231" t="s">
        <v>369</v>
      </c>
      <c r="J103" s="231"/>
    </row>
    <row r="104" spans="4:10" ht="15" thickBot="1">
      <c r="D104" s="9">
        <v>89</v>
      </c>
      <c r="E104" s="231"/>
      <c r="F104" s="231"/>
      <c r="G104" s="231"/>
      <c r="H104" s="231" t="s">
        <v>369</v>
      </c>
      <c r="I104" s="231" t="s">
        <v>369</v>
      </c>
      <c r="J104" s="231"/>
    </row>
    <row r="105" spans="4:10" ht="15" thickBot="1">
      <c r="D105" s="9">
        <v>90</v>
      </c>
      <c r="E105" s="231"/>
      <c r="F105" s="231"/>
      <c r="G105" s="231"/>
      <c r="H105" s="231" t="s">
        <v>369</v>
      </c>
      <c r="I105" s="231" t="s">
        <v>369</v>
      </c>
      <c r="J105" s="231"/>
    </row>
    <row r="106" spans="4:10" ht="15" thickBot="1">
      <c r="D106" s="9">
        <v>91</v>
      </c>
      <c r="E106" s="231"/>
      <c r="F106" s="231"/>
      <c r="G106" s="231"/>
      <c r="H106" s="231" t="s">
        <v>369</v>
      </c>
      <c r="I106" s="231" t="s">
        <v>369</v>
      </c>
      <c r="J106" s="231"/>
    </row>
    <row r="107" spans="4:10" ht="15" thickBot="1">
      <c r="D107" s="9">
        <v>92</v>
      </c>
      <c r="E107" s="231"/>
      <c r="F107" s="231"/>
      <c r="G107" s="231"/>
      <c r="H107" s="231" t="s">
        <v>369</v>
      </c>
      <c r="I107" s="231" t="s">
        <v>369</v>
      </c>
      <c r="J107" s="231"/>
    </row>
    <row r="108" spans="4:10" ht="15" thickBot="1">
      <c r="D108" s="9">
        <v>93</v>
      </c>
      <c r="E108" s="231"/>
      <c r="F108" s="231"/>
      <c r="G108" s="231"/>
      <c r="H108" s="231" t="s">
        <v>369</v>
      </c>
      <c r="I108" s="231" t="s">
        <v>369</v>
      </c>
      <c r="J108" s="231"/>
    </row>
    <row r="109" spans="4:10" ht="15" thickBot="1">
      <c r="D109" s="9">
        <v>94</v>
      </c>
      <c r="E109" s="231"/>
      <c r="F109" s="231"/>
      <c r="G109" s="231"/>
      <c r="H109" s="231" t="s">
        <v>369</v>
      </c>
      <c r="I109" s="231" t="s">
        <v>369</v>
      </c>
      <c r="J109" s="231"/>
    </row>
    <row r="110" spans="4:10" ht="15" thickBot="1">
      <c r="D110" s="9">
        <v>95</v>
      </c>
      <c r="E110" s="231"/>
      <c r="F110" s="231"/>
      <c r="G110" s="231"/>
      <c r="H110" s="231" t="s">
        <v>369</v>
      </c>
      <c r="I110" s="231" t="s">
        <v>369</v>
      </c>
      <c r="J110" s="231"/>
    </row>
    <row r="111" spans="4:10" ht="15" thickBot="1">
      <c r="D111" s="9">
        <v>96</v>
      </c>
      <c r="E111" s="231"/>
      <c r="F111" s="231"/>
      <c r="G111" s="231"/>
      <c r="H111" s="231" t="s">
        <v>369</v>
      </c>
      <c r="I111" s="231" t="s">
        <v>369</v>
      </c>
      <c r="J111" s="231"/>
    </row>
    <row r="112" spans="4:10" ht="15" thickBot="1">
      <c r="D112" s="9">
        <v>97</v>
      </c>
      <c r="E112" s="231"/>
      <c r="F112" s="231"/>
      <c r="G112" s="231"/>
      <c r="H112" s="231" t="s">
        <v>369</v>
      </c>
      <c r="I112" s="231" t="s">
        <v>369</v>
      </c>
      <c r="J112" s="231"/>
    </row>
    <row r="113" spans="4:10" ht="15" thickBot="1">
      <c r="D113" s="9">
        <v>98</v>
      </c>
      <c r="E113" s="231"/>
      <c r="F113" s="231"/>
      <c r="G113" s="231"/>
      <c r="H113" s="231" t="s">
        <v>369</v>
      </c>
      <c r="I113" s="231" t="s">
        <v>369</v>
      </c>
      <c r="J113" s="231"/>
    </row>
    <row r="114" spans="4:10" ht="15" thickBot="1">
      <c r="D114" s="9">
        <v>99</v>
      </c>
      <c r="E114" s="231"/>
      <c r="F114" s="231"/>
      <c r="G114" s="231"/>
      <c r="H114" s="231" t="s">
        <v>369</v>
      </c>
      <c r="I114" s="231" t="s">
        <v>369</v>
      </c>
      <c r="J114" s="231"/>
    </row>
    <row r="115" spans="4:10" ht="15" thickBot="1">
      <c r="D115" s="9">
        <v>100</v>
      </c>
      <c r="E115" s="231"/>
      <c r="F115" s="231"/>
      <c r="G115" s="231"/>
      <c r="H115" s="231" t="s">
        <v>369</v>
      </c>
      <c r="I115" s="231" t="s">
        <v>369</v>
      </c>
      <c r="J115" s="231"/>
    </row>
  </sheetData>
  <sheetProtection sheet="1" objects="1" scenarios="1" selectLockedCells="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940854E-7316-484F-8234-CA954BC2C050}">
          <x14:formula1>
            <xm:f>lists!$B$1:$B$2</xm:f>
          </x14:formula1>
          <xm:sqref>G16:G115</xm:sqref>
        </x14:dataValidation>
        <x14:dataValidation type="list" allowBlank="1" showInputMessage="1" showErrorMessage="1" xr:uid="{E8A0D92A-E2FD-4E3C-9C2B-18E4838155DF}">
          <x14:formula1>
            <xm:f>lists!$G$1:$G$4</xm:f>
          </x14:formula1>
          <xm:sqref>H16:H115</xm:sqref>
        </x14:dataValidation>
        <x14:dataValidation type="list" allowBlank="1" showInputMessage="1" showErrorMessage="1" xr:uid="{B314638F-651F-4FE5-87B8-2172B29B6864}">
          <x14:formula1>
            <xm:f>lists!$H$1:$H$6</xm:f>
          </x14:formula1>
          <xm:sqref>I16:I115</xm:sqref>
        </x14:dataValidation>
        <x14:dataValidation type="list" allowBlank="1" showInputMessage="1" showErrorMessage="1" xr:uid="{761A8A70-0F1B-4E0C-97E1-D01DAE5A91C7}">
          <x14:formula1>
            <xm:f>lists!$E$1:$E$2</xm:f>
          </x14:formula1>
          <xm:sqref>J16:J115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766E0-AE82-4A39-9D88-FF63D6CA2905}">
  <dimension ref="A7:K213"/>
  <sheetViews>
    <sheetView showGridLines="0" topLeftCell="A8" workbookViewId="0">
      <selection activeCell="H23" sqref="H23"/>
    </sheetView>
  </sheetViews>
  <sheetFormatPr defaultColWidth="0" defaultRowHeight="14.5"/>
  <cols>
    <col min="1" max="1" width="8.7265625" customWidth="1"/>
    <col min="2" max="3" width="0.7265625" customWidth="1"/>
    <col min="4" max="4" width="5.453125" customWidth="1"/>
    <col min="5" max="8" width="15.81640625" customWidth="1"/>
    <col min="9" max="11" width="9.1796875" customWidth="1"/>
    <col min="12" max="16384" width="9.1796875" hidden="1"/>
  </cols>
  <sheetData>
    <row r="7" spans="1:10" ht="35.5">
      <c r="B7" s="3" t="s">
        <v>3</v>
      </c>
      <c r="C7" s="3"/>
    </row>
    <row r="8" spans="1:10" ht="25.5">
      <c r="C8" s="2" t="s">
        <v>8755</v>
      </c>
    </row>
    <row r="9" spans="1:10" ht="17.25" customHeight="1">
      <c r="D9" s="2"/>
    </row>
    <row r="10" spans="1:10">
      <c r="D10" s="12" t="s">
        <v>8756</v>
      </c>
      <c r="E10" s="7"/>
    </row>
    <row r="11" spans="1:10">
      <c r="D11" s="12" t="s">
        <v>8757</v>
      </c>
      <c r="E11" s="7"/>
      <c r="F11" s="7"/>
      <c r="G11" s="7"/>
      <c r="H11" s="7"/>
    </row>
    <row r="12" spans="1:10" ht="25.5">
      <c r="D12" s="2"/>
    </row>
    <row r="13" spans="1:10" ht="27.5" thickBot="1">
      <c r="D13" s="24"/>
      <c r="E13" s="14" t="s">
        <v>8758</v>
      </c>
      <c r="F13" s="14" t="s">
        <v>8759</v>
      </c>
      <c r="G13" s="14" t="s">
        <v>1073</v>
      </c>
      <c r="H13" s="14" t="s">
        <v>8754</v>
      </c>
    </row>
    <row r="14" spans="1:10" ht="15" thickBot="1">
      <c r="D14" s="9">
        <v>1</v>
      </c>
      <c r="E14" s="231"/>
      <c r="F14" s="231"/>
      <c r="G14" s="231"/>
      <c r="H14" s="231"/>
    </row>
    <row r="15" spans="1:10" ht="15" thickBot="1">
      <c r="A15" s="7"/>
      <c r="B15" s="7"/>
      <c r="C15" s="7"/>
      <c r="D15" s="9">
        <v>2</v>
      </c>
      <c r="E15" s="232"/>
      <c r="F15" s="232"/>
      <c r="G15" s="232"/>
      <c r="H15" s="232"/>
      <c r="I15" s="7"/>
      <c r="J15" s="7"/>
    </row>
    <row r="16" spans="1:10" ht="15.75" customHeight="1" thickBot="1">
      <c r="A16" s="7"/>
      <c r="B16" s="7"/>
      <c r="C16" s="4"/>
      <c r="D16" s="9">
        <v>3</v>
      </c>
      <c r="E16" s="232"/>
      <c r="F16" s="232"/>
      <c r="G16" s="232"/>
      <c r="H16" s="232"/>
      <c r="I16" s="7"/>
      <c r="J16" s="7"/>
    </row>
    <row r="17" spans="1:10" ht="15" thickBot="1">
      <c r="A17" s="7"/>
      <c r="B17" s="7"/>
      <c r="C17" s="7"/>
      <c r="D17" s="9">
        <v>4</v>
      </c>
      <c r="E17" s="232"/>
      <c r="F17" s="232"/>
      <c r="G17" s="232"/>
      <c r="H17" s="232"/>
      <c r="I17" s="7"/>
      <c r="J17" s="7"/>
    </row>
    <row r="18" spans="1:10" ht="15" thickBot="1">
      <c r="A18" s="7"/>
      <c r="B18" s="7"/>
      <c r="C18" s="7"/>
      <c r="D18" s="9">
        <v>5</v>
      </c>
      <c r="E18" s="232"/>
      <c r="F18" s="232"/>
      <c r="G18" s="232"/>
      <c r="H18" s="232"/>
      <c r="I18" s="7"/>
      <c r="J18" s="7"/>
    </row>
    <row r="19" spans="1:10" ht="15" thickBot="1">
      <c r="A19" s="7"/>
      <c r="B19" s="7"/>
      <c r="C19" s="7"/>
      <c r="D19" s="9">
        <v>6</v>
      </c>
      <c r="E19" s="232"/>
      <c r="F19" s="232"/>
      <c r="G19" s="232"/>
      <c r="H19" s="232" t="s">
        <v>369</v>
      </c>
      <c r="I19" s="7"/>
      <c r="J19" s="7"/>
    </row>
    <row r="20" spans="1:10" ht="15" thickBot="1">
      <c r="A20" s="7"/>
      <c r="B20" s="7"/>
      <c r="C20" s="7"/>
      <c r="D20" s="9">
        <v>7</v>
      </c>
      <c r="E20" s="232"/>
      <c r="F20" s="232"/>
      <c r="G20" s="232"/>
      <c r="H20" s="232" t="s">
        <v>369</v>
      </c>
      <c r="I20" s="7"/>
      <c r="J20" s="7"/>
    </row>
    <row r="21" spans="1:10" ht="15" thickBot="1">
      <c r="A21" s="7"/>
      <c r="B21" s="7"/>
      <c r="C21" s="7"/>
      <c r="D21" s="9">
        <v>8</v>
      </c>
      <c r="E21" s="232"/>
      <c r="F21" s="232"/>
      <c r="G21" s="232"/>
      <c r="H21" s="232" t="s">
        <v>369</v>
      </c>
      <c r="I21" s="7"/>
      <c r="J21" s="7"/>
    </row>
    <row r="22" spans="1:10" ht="15" thickBot="1">
      <c r="A22" s="7"/>
      <c r="B22" s="7"/>
      <c r="C22" s="7"/>
      <c r="D22" s="9">
        <v>9</v>
      </c>
      <c r="E22" s="232"/>
      <c r="F22" s="232"/>
      <c r="G22" s="232"/>
      <c r="H22" s="232" t="s">
        <v>369</v>
      </c>
      <c r="I22" s="7"/>
      <c r="J22" s="7"/>
    </row>
    <row r="23" spans="1:10" ht="15" thickBot="1">
      <c r="A23" s="7"/>
      <c r="B23" s="7"/>
      <c r="C23" s="7"/>
      <c r="D23" s="9">
        <v>10</v>
      </c>
      <c r="E23" s="232"/>
      <c r="F23" s="232"/>
      <c r="G23" s="232"/>
      <c r="H23" s="232" t="s">
        <v>369</v>
      </c>
      <c r="I23" s="7"/>
      <c r="J23" s="7"/>
    </row>
    <row r="24" spans="1:10" ht="15" thickBot="1">
      <c r="A24" s="7"/>
      <c r="B24" s="7"/>
      <c r="C24" s="7"/>
      <c r="D24" s="9">
        <v>11</v>
      </c>
      <c r="E24" s="232"/>
      <c r="F24" s="232"/>
      <c r="G24" s="232"/>
      <c r="H24" s="232" t="s">
        <v>369</v>
      </c>
      <c r="I24" s="7"/>
      <c r="J24" s="7"/>
    </row>
    <row r="25" spans="1:10" ht="15" thickBot="1">
      <c r="A25" s="7"/>
      <c r="B25" s="7"/>
      <c r="C25" s="7"/>
      <c r="D25" s="9">
        <v>12</v>
      </c>
      <c r="E25" s="232"/>
      <c r="F25" s="232"/>
      <c r="G25" s="232"/>
      <c r="H25" s="232" t="s">
        <v>369</v>
      </c>
      <c r="I25" s="7"/>
      <c r="J25" s="7"/>
    </row>
    <row r="26" spans="1:10" ht="15" thickBot="1">
      <c r="A26" s="7"/>
      <c r="B26" s="7"/>
      <c r="C26" s="7"/>
      <c r="D26" s="9">
        <v>13</v>
      </c>
      <c r="E26" s="232"/>
      <c r="F26" s="232"/>
      <c r="G26" s="232"/>
      <c r="H26" s="232" t="s">
        <v>369</v>
      </c>
      <c r="I26" s="7"/>
      <c r="J26" s="7"/>
    </row>
    <row r="27" spans="1:10" ht="15" thickBot="1">
      <c r="A27" s="7"/>
      <c r="B27" s="7"/>
      <c r="C27" s="7"/>
      <c r="D27" s="9">
        <v>14</v>
      </c>
      <c r="E27" s="232"/>
      <c r="F27" s="232"/>
      <c r="G27" s="232"/>
      <c r="H27" s="232" t="s">
        <v>369</v>
      </c>
      <c r="I27" s="7"/>
      <c r="J27" s="7"/>
    </row>
    <row r="28" spans="1:10" ht="15" thickBot="1">
      <c r="D28" s="9">
        <v>15</v>
      </c>
      <c r="E28" s="232"/>
      <c r="F28" s="232"/>
      <c r="G28" s="232"/>
      <c r="H28" s="232" t="s">
        <v>369</v>
      </c>
    </row>
    <row r="29" spans="1:10" ht="15" thickBot="1">
      <c r="D29" s="9">
        <v>16</v>
      </c>
      <c r="E29" s="232"/>
      <c r="F29" s="232"/>
      <c r="G29" s="232"/>
      <c r="H29" s="232" t="s">
        <v>369</v>
      </c>
    </row>
    <row r="30" spans="1:10" ht="15" thickBot="1">
      <c r="D30" s="9">
        <v>17</v>
      </c>
      <c r="E30" s="232"/>
      <c r="F30" s="232"/>
      <c r="G30" s="232"/>
      <c r="H30" s="232" t="s">
        <v>369</v>
      </c>
    </row>
    <row r="31" spans="1:10" ht="15" thickBot="1">
      <c r="D31" s="9">
        <v>18</v>
      </c>
      <c r="E31" s="232"/>
      <c r="F31" s="232"/>
      <c r="G31" s="232"/>
      <c r="H31" s="232" t="s">
        <v>369</v>
      </c>
    </row>
    <row r="32" spans="1:10" ht="15" thickBot="1">
      <c r="D32" s="9">
        <v>19</v>
      </c>
      <c r="E32" s="232"/>
      <c r="F32" s="232"/>
      <c r="G32" s="232"/>
      <c r="H32" s="232" t="s">
        <v>369</v>
      </c>
    </row>
    <row r="33" spans="4:8" ht="15" thickBot="1">
      <c r="D33" s="9">
        <v>20</v>
      </c>
      <c r="E33" s="232"/>
      <c r="F33" s="232"/>
      <c r="G33" s="232"/>
      <c r="H33" s="232" t="s">
        <v>369</v>
      </c>
    </row>
    <row r="34" spans="4:8" ht="15" thickBot="1">
      <c r="D34" s="9">
        <v>21</v>
      </c>
      <c r="E34" s="232"/>
      <c r="F34" s="232"/>
      <c r="G34" s="232"/>
      <c r="H34" s="232" t="s">
        <v>369</v>
      </c>
    </row>
    <row r="35" spans="4:8" ht="15" thickBot="1">
      <c r="D35" s="9">
        <v>22</v>
      </c>
      <c r="E35" s="232"/>
      <c r="F35" s="232"/>
      <c r="G35" s="232"/>
      <c r="H35" s="232" t="s">
        <v>369</v>
      </c>
    </row>
    <row r="36" spans="4:8" ht="15" thickBot="1">
      <c r="D36" s="9">
        <v>23</v>
      </c>
      <c r="E36" s="232"/>
      <c r="F36" s="232"/>
      <c r="G36" s="232"/>
      <c r="H36" s="232" t="s">
        <v>369</v>
      </c>
    </row>
    <row r="37" spans="4:8" ht="15" thickBot="1">
      <c r="D37" s="9">
        <v>24</v>
      </c>
      <c r="E37" s="232"/>
      <c r="F37" s="232"/>
      <c r="G37" s="232"/>
      <c r="H37" s="232" t="s">
        <v>369</v>
      </c>
    </row>
    <row r="38" spans="4:8" ht="15" thickBot="1">
      <c r="D38" s="9">
        <v>25</v>
      </c>
      <c r="E38" s="232"/>
      <c r="F38" s="232"/>
      <c r="G38" s="232"/>
      <c r="H38" s="232" t="s">
        <v>369</v>
      </c>
    </row>
    <row r="39" spans="4:8" ht="15" thickBot="1">
      <c r="D39" s="9">
        <v>26</v>
      </c>
      <c r="E39" s="232"/>
      <c r="F39" s="232"/>
      <c r="G39" s="232"/>
      <c r="H39" s="232" t="s">
        <v>369</v>
      </c>
    </row>
    <row r="40" spans="4:8" ht="15" thickBot="1">
      <c r="D40" s="9">
        <v>27</v>
      </c>
      <c r="E40" s="232"/>
      <c r="F40" s="232"/>
      <c r="G40" s="232"/>
      <c r="H40" s="232" t="s">
        <v>369</v>
      </c>
    </row>
    <row r="41" spans="4:8" ht="15" thickBot="1">
      <c r="D41" s="9">
        <v>28</v>
      </c>
      <c r="E41" s="232"/>
      <c r="F41" s="232"/>
      <c r="G41" s="232"/>
      <c r="H41" s="232" t="s">
        <v>369</v>
      </c>
    </row>
    <row r="42" spans="4:8" ht="15" thickBot="1">
      <c r="D42" s="9">
        <v>29</v>
      </c>
      <c r="E42" s="232"/>
      <c r="F42" s="232"/>
      <c r="G42" s="232"/>
      <c r="H42" s="232" t="s">
        <v>369</v>
      </c>
    </row>
    <row r="43" spans="4:8" ht="15" thickBot="1">
      <c r="D43" s="9">
        <v>30</v>
      </c>
      <c r="E43" s="232"/>
      <c r="F43" s="232"/>
      <c r="G43" s="232"/>
      <c r="H43" s="232" t="s">
        <v>369</v>
      </c>
    </row>
    <row r="44" spans="4:8" ht="15" thickBot="1">
      <c r="D44" s="9">
        <v>31</v>
      </c>
      <c r="E44" s="232"/>
      <c r="F44" s="232"/>
      <c r="G44" s="232"/>
      <c r="H44" s="232" t="s">
        <v>369</v>
      </c>
    </row>
    <row r="45" spans="4:8" ht="15" thickBot="1">
      <c r="D45" s="9">
        <v>32</v>
      </c>
      <c r="E45" s="232"/>
      <c r="F45" s="232"/>
      <c r="G45" s="232"/>
      <c r="H45" s="232" t="s">
        <v>369</v>
      </c>
    </row>
    <row r="46" spans="4:8" ht="15" thickBot="1">
      <c r="D46" s="9">
        <v>33</v>
      </c>
      <c r="E46" s="232"/>
      <c r="F46" s="232"/>
      <c r="G46" s="232"/>
      <c r="H46" s="232" t="s">
        <v>369</v>
      </c>
    </row>
    <row r="47" spans="4:8" ht="15" thickBot="1">
      <c r="D47" s="9">
        <v>34</v>
      </c>
      <c r="E47" s="232"/>
      <c r="F47" s="232"/>
      <c r="G47" s="232"/>
      <c r="H47" s="232" t="s">
        <v>369</v>
      </c>
    </row>
    <row r="48" spans="4:8" ht="15" thickBot="1">
      <c r="D48" s="9">
        <v>35</v>
      </c>
      <c r="E48" s="232"/>
      <c r="F48" s="232"/>
      <c r="G48" s="232"/>
      <c r="H48" s="232" t="s">
        <v>369</v>
      </c>
    </row>
    <row r="49" spans="4:8" ht="15" thickBot="1">
      <c r="D49" s="9">
        <v>36</v>
      </c>
      <c r="E49" s="232"/>
      <c r="F49" s="232"/>
      <c r="G49" s="232"/>
      <c r="H49" s="232" t="s">
        <v>369</v>
      </c>
    </row>
    <row r="50" spans="4:8" ht="15" thickBot="1">
      <c r="D50" s="9">
        <v>37</v>
      </c>
      <c r="E50" s="232"/>
      <c r="F50" s="232"/>
      <c r="G50" s="232"/>
      <c r="H50" s="232" t="s">
        <v>369</v>
      </c>
    </row>
    <row r="51" spans="4:8" ht="15" thickBot="1">
      <c r="D51" s="9">
        <v>38</v>
      </c>
      <c r="E51" s="232"/>
      <c r="F51" s="232"/>
      <c r="G51" s="232"/>
      <c r="H51" s="232" t="s">
        <v>369</v>
      </c>
    </row>
    <row r="52" spans="4:8" ht="15" thickBot="1">
      <c r="D52" s="9">
        <v>39</v>
      </c>
      <c r="E52" s="232"/>
      <c r="F52" s="232"/>
      <c r="G52" s="232"/>
      <c r="H52" s="232" t="s">
        <v>369</v>
      </c>
    </row>
    <row r="53" spans="4:8" ht="15" thickBot="1">
      <c r="D53" s="9">
        <v>40</v>
      </c>
      <c r="E53" s="232"/>
      <c r="F53" s="232"/>
      <c r="G53" s="232"/>
      <c r="H53" s="232" t="s">
        <v>369</v>
      </c>
    </row>
    <row r="54" spans="4:8" ht="15" thickBot="1">
      <c r="D54" s="9">
        <v>41</v>
      </c>
      <c r="E54" s="232"/>
      <c r="F54" s="232"/>
      <c r="G54" s="232"/>
      <c r="H54" s="232" t="s">
        <v>369</v>
      </c>
    </row>
    <row r="55" spans="4:8" ht="15" thickBot="1">
      <c r="D55" s="9">
        <v>42</v>
      </c>
      <c r="E55" s="232"/>
      <c r="F55" s="232"/>
      <c r="G55" s="232"/>
      <c r="H55" s="232" t="s">
        <v>369</v>
      </c>
    </row>
    <row r="56" spans="4:8" ht="15" thickBot="1">
      <c r="D56" s="9">
        <v>43</v>
      </c>
      <c r="E56" s="232"/>
      <c r="F56" s="232"/>
      <c r="G56" s="232"/>
      <c r="H56" s="232" t="s">
        <v>369</v>
      </c>
    </row>
    <row r="57" spans="4:8" ht="15" thickBot="1">
      <c r="D57" s="9">
        <v>44</v>
      </c>
      <c r="E57" s="232"/>
      <c r="F57" s="232"/>
      <c r="G57" s="232"/>
      <c r="H57" s="232" t="s">
        <v>369</v>
      </c>
    </row>
    <row r="58" spans="4:8" ht="15" thickBot="1">
      <c r="D58" s="9">
        <v>45</v>
      </c>
      <c r="E58" s="232"/>
      <c r="F58" s="232"/>
      <c r="G58" s="232"/>
      <c r="H58" s="232" t="s">
        <v>369</v>
      </c>
    </row>
    <row r="59" spans="4:8" ht="15" thickBot="1">
      <c r="D59" s="9">
        <v>46</v>
      </c>
      <c r="E59" s="232"/>
      <c r="F59" s="232"/>
      <c r="G59" s="232"/>
      <c r="H59" s="232" t="s">
        <v>369</v>
      </c>
    </row>
    <row r="60" spans="4:8" ht="15" thickBot="1">
      <c r="D60" s="9">
        <v>47</v>
      </c>
      <c r="E60" s="232"/>
      <c r="F60" s="232"/>
      <c r="G60" s="232"/>
      <c r="H60" s="232" t="s">
        <v>369</v>
      </c>
    </row>
    <row r="61" spans="4:8" ht="15" thickBot="1">
      <c r="D61" s="9">
        <v>48</v>
      </c>
      <c r="E61" s="232"/>
      <c r="F61" s="232"/>
      <c r="G61" s="232"/>
      <c r="H61" s="232" t="s">
        <v>369</v>
      </c>
    </row>
    <row r="62" spans="4:8" ht="15" thickBot="1">
      <c r="D62" s="9">
        <v>49</v>
      </c>
      <c r="E62" s="232"/>
      <c r="F62" s="232"/>
      <c r="G62" s="232"/>
      <c r="H62" s="232" t="s">
        <v>369</v>
      </c>
    </row>
    <row r="63" spans="4:8" ht="15" thickBot="1">
      <c r="D63" s="9">
        <v>50</v>
      </c>
      <c r="E63" s="232"/>
      <c r="F63" s="232"/>
      <c r="G63" s="232"/>
      <c r="H63" s="232" t="s">
        <v>369</v>
      </c>
    </row>
    <row r="64" spans="4:8" ht="15" thickBot="1">
      <c r="D64" s="9">
        <v>51</v>
      </c>
      <c r="E64" s="232"/>
      <c r="F64" s="232"/>
      <c r="G64" s="232"/>
      <c r="H64" s="232" t="s">
        <v>369</v>
      </c>
    </row>
    <row r="65" spans="4:8" ht="15" thickBot="1">
      <c r="D65" s="9">
        <v>52</v>
      </c>
      <c r="E65" s="232"/>
      <c r="F65" s="232"/>
      <c r="G65" s="232"/>
      <c r="H65" s="232" t="s">
        <v>369</v>
      </c>
    </row>
    <row r="66" spans="4:8" ht="15" thickBot="1">
      <c r="D66" s="9">
        <v>53</v>
      </c>
      <c r="E66" s="232"/>
      <c r="F66" s="232"/>
      <c r="G66" s="232"/>
      <c r="H66" s="232" t="s">
        <v>369</v>
      </c>
    </row>
    <row r="67" spans="4:8" ht="15" thickBot="1">
      <c r="D67" s="9">
        <v>54</v>
      </c>
      <c r="E67" s="232"/>
      <c r="F67" s="232"/>
      <c r="G67" s="232"/>
      <c r="H67" s="232" t="s">
        <v>369</v>
      </c>
    </row>
    <row r="68" spans="4:8" ht="15" thickBot="1">
      <c r="D68" s="9">
        <v>55</v>
      </c>
      <c r="E68" s="232"/>
      <c r="F68" s="232"/>
      <c r="G68" s="232"/>
      <c r="H68" s="232" t="s">
        <v>369</v>
      </c>
    </row>
    <row r="69" spans="4:8" ht="15" thickBot="1">
      <c r="D69" s="9">
        <v>56</v>
      </c>
      <c r="E69" s="232"/>
      <c r="F69" s="232"/>
      <c r="G69" s="232"/>
      <c r="H69" s="232" t="s">
        <v>369</v>
      </c>
    </row>
    <row r="70" spans="4:8" ht="15" thickBot="1">
      <c r="D70" s="9">
        <v>57</v>
      </c>
      <c r="E70" s="232"/>
      <c r="F70" s="232"/>
      <c r="G70" s="232"/>
      <c r="H70" s="232" t="s">
        <v>369</v>
      </c>
    </row>
    <row r="71" spans="4:8" ht="15" thickBot="1">
      <c r="D71" s="9">
        <v>58</v>
      </c>
      <c r="E71" s="232"/>
      <c r="F71" s="232"/>
      <c r="G71" s="232"/>
      <c r="H71" s="232" t="s">
        <v>369</v>
      </c>
    </row>
    <row r="72" spans="4:8" ht="15" thickBot="1">
      <c r="D72" s="9">
        <v>59</v>
      </c>
      <c r="E72" s="232"/>
      <c r="F72" s="232"/>
      <c r="G72" s="232"/>
      <c r="H72" s="232" t="s">
        <v>369</v>
      </c>
    </row>
    <row r="73" spans="4:8" ht="15" thickBot="1">
      <c r="D73" s="9">
        <v>60</v>
      </c>
      <c r="E73" s="232"/>
      <c r="F73" s="232"/>
      <c r="G73" s="232"/>
      <c r="H73" s="232" t="s">
        <v>369</v>
      </c>
    </row>
    <row r="74" spans="4:8" ht="15" thickBot="1">
      <c r="D74" s="9">
        <v>61</v>
      </c>
      <c r="E74" s="232"/>
      <c r="F74" s="232"/>
      <c r="G74" s="232"/>
      <c r="H74" s="232" t="s">
        <v>369</v>
      </c>
    </row>
    <row r="75" spans="4:8" ht="15" thickBot="1">
      <c r="D75" s="9">
        <v>62</v>
      </c>
      <c r="E75" s="232"/>
      <c r="F75" s="232"/>
      <c r="G75" s="232"/>
      <c r="H75" s="232" t="s">
        <v>369</v>
      </c>
    </row>
    <row r="76" spans="4:8" ht="15" thickBot="1">
      <c r="D76" s="9">
        <v>63</v>
      </c>
      <c r="E76" s="232"/>
      <c r="F76" s="232"/>
      <c r="G76" s="232"/>
      <c r="H76" s="232" t="s">
        <v>369</v>
      </c>
    </row>
    <row r="77" spans="4:8" ht="15" thickBot="1">
      <c r="D77" s="9">
        <v>64</v>
      </c>
      <c r="E77" s="232"/>
      <c r="F77" s="232"/>
      <c r="G77" s="232"/>
      <c r="H77" s="232" t="s">
        <v>369</v>
      </c>
    </row>
    <row r="78" spans="4:8" ht="15" thickBot="1">
      <c r="D78" s="9">
        <v>65</v>
      </c>
      <c r="E78" s="232"/>
      <c r="F78" s="232"/>
      <c r="G78" s="232"/>
      <c r="H78" s="232" t="s">
        <v>369</v>
      </c>
    </row>
    <row r="79" spans="4:8" ht="15" thickBot="1">
      <c r="D79" s="9">
        <v>66</v>
      </c>
      <c r="E79" s="232"/>
      <c r="F79" s="232"/>
      <c r="G79" s="232"/>
      <c r="H79" s="232" t="s">
        <v>369</v>
      </c>
    </row>
    <row r="80" spans="4:8" ht="15" thickBot="1">
      <c r="D80" s="9">
        <v>67</v>
      </c>
      <c r="E80" s="232"/>
      <c r="F80" s="232"/>
      <c r="G80" s="232"/>
      <c r="H80" s="232" t="s">
        <v>369</v>
      </c>
    </row>
    <row r="81" spans="4:8" ht="15" thickBot="1">
      <c r="D81" s="9">
        <v>68</v>
      </c>
      <c r="E81" s="232"/>
      <c r="F81" s="232"/>
      <c r="G81" s="232"/>
      <c r="H81" s="232" t="s">
        <v>369</v>
      </c>
    </row>
    <row r="82" spans="4:8" ht="15" thickBot="1">
      <c r="D82" s="9">
        <v>69</v>
      </c>
      <c r="E82" s="232"/>
      <c r="F82" s="232"/>
      <c r="G82" s="232"/>
      <c r="H82" s="232" t="s">
        <v>369</v>
      </c>
    </row>
    <row r="83" spans="4:8" ht="15" thickBot="1">
      <c r="D83" s="9">
        <v>70</v>
      </c>
      <c r="E83" s="232"/>
      <c r="F83" s="232"/>
      <c r="G83" s="232"/>
      <c r="H83" s="232" t="s">
        <v>369</v>
      </c>
    </row>
    <row r="84" spans="4:8" ht="15" thickBot="1">
      <c r="D84" s="9">
        <v>71</v>
      </c>
      <c r="E84" s="232"/>
      <c r="F84" s="232"/>
      <c r="G84" s="232"/>
      <c r="H84" s="232" t="s">
        <v>369</v>
      </c>
    </row>
    <row r="85" spans="4:8" ht="15" thickBot="1">
      <c r="D85" s="9">
        <v>72</v>
      </c>
      <c r="E85" s="232"/>
      <c r="F85" s="232"/>
      <c r="G85" s="232"/>
      <c r="H85" s="232" t="s">
        <v>369</v>
      </c>
    </row>
    <row r="86" spans="4:8" ht="15" thickBot="1">
      <c r="D86" s="9">
        <v>73</v>
      </c>
      <c r="E86" s="232"/>
      <c r="F86" s="232"/>
      <c r="G86" s="232"/>
      <c r="H86" s="232" t="s">
        <v>369</v>
      </c>
    </row>
    <row r="87" spans="4:8" ht="15" thickBot="1">
      <c r="D87" s="9">
        <v>74</v>
      </c>
      <c r="E87" s="232"/>
      <c r="F87" s="232"/>
      <c r="G87" s="232"/>
      <c r="H87" s="232" t="s">
        <v>369</v>
      </c>
    </row>
    <row r="88" spans="4:8" ht="15" thickBot="1">
      <c r="D88" s="9">
        <v>75</v>
      </c>
      <c r="E88" s="232"/>
      <c r="F88" s="232"/>
      <c r="G88" s="232"/>
      <c r="H88" s="232" t="s">
        <v>369</v>
      </c>
    </row>
    <row r="89" spans="4:8" ht="15" thickBot="1">
      <c r="D89" s="9">
        <v>76</v>
      </c>
      <c r="E89" s="232"/>
      <c r="F89" s="232"/>
      <c r="G89" s="232"/>
      <c r="H89" s="232" t="s">
        <v>369</v>
      </c>
    </row>
    <row r="90" spans="4:8" ht="15" thickBot="1">
      <c r="D90" s="9">
        <v>77</v>
      </c>
      <c r="E90" s="232"/>
      <c r="F90" s="232"/>
      <c r="G90" s="232"/>
      <c r="H90" s="232" t="s">
        <v>369</v>
      </c>
    </row>
    <row r="91" spans="4:8" ht="15" thickBot="1">
      <c r="D91" s="9">
        <v>78</v>
      </c>
      <c r="E91" s="232"/>
      <c r="F91" s="232"/>
      <c r="G91" s="232"/>
      <c r="H91" s="232" t="s">
        <v>369</v>
      </c>
    </row>
    <row r="92" spans="4:8" ht="15" thickBot="1">
      <c r="D92" s="9">
        <v>79</v>
      </c>
      <c r="E92" s="232"/>
      <c r="F92" s="232"/>
      <c r="G92" s="232"/>
      <c r="H92" s="232" t="s">
        <v>369</v>
      </c>
    </row>
    <row r="93" spans="4:8" ht="15" thickBot="1">
      <c r="D93" s="9">
        <v>80</v>
      </c>
      <c r="E93" s="232"/>
      <c r="F93" s="232"/>
      <c r="G93" s="232"/>
      <c r="H93" s="232" t="s">
        <v>369</v>
      </c>
    </row>
    <row r="94" spans="4:8" ht="15" thickBot="1">
      <c r="D94" s="9">
        <v>81</v>
      </c>
      <c r="E94" s="232"/>
      <c r="F94" s="232"/>
      <c r="G94" s="232"/>
      <c r="H94" s="232" t="s">
        <v>369</v>
      </c>
    </row>
    <row r="95" spans="4:8" ht="15" thickBot="1">
      <c r="D95" s="9">
        <v>82</v>
      </c>
      <c r="E95" s="232"/>
      <c r="F95" s="232"/>
      <c r="G95" s="232"/>
      <c r="H95" s="232" t="s">
        <v>369</v>
      </c>
    </row>
    <row r="96" spans="4:8" ht="15" thickBot="1">
      <c r="D96" s="9">
        <v>83</v>
      </c>
      <c r="E96" s="232"/>
      <c r="F96" s="232"/>
      <c r="G96" s="232"/>
      <c r="H96" s="232" t="s">
        <v>369</v>
      </c>
    </row>
    <row r="97" spans="4:8" ht="15" thickBot="1">
      <c r="D97" s="9">
        <v>84</v>
      </c>
      <c r="E97" s="232"/>
      <c r="F97" s="232"/>
      <c r="G97" s="232"/>
      <c r="H97" s="232" t="s">
        <v>369</v>
      </c>
    </row>
    <row r="98" spans="4:8" ht="15" thickBot="1">
      <c r="D98" s="9">
        <v>85</v>
      </c>
      <c r="E98" s="232"/>
      <c r="F98" s="232"/>
      <c r="G98" s="232"/>
      <c r="H98" s="232" t="s">
        <v>369</v>
      </c>
    </row>
    <row r="99" spans="4:8" ht="15" thickBot="1">
      <c r="D99" s="9">
        <v>86</v>
      </c>
      <c r="E99" s="232"/>
      <c r="F99" s="232"/>
      <c r="G99" s="232"/>
      <c r="H99" s="232" t="s">
        <v>369</v>
      </c>
    </row>
    <row r="100" spans="4:8" ht="15" thickBot="1">
      <c r="D100" s="9">
        <v>87</v>
      </c>
      <c r="E100" s="232"/>
      <c r="F100" s="232"/>
      <c r="G100" s="232"/>
      <c r="H100" s="232" t="s">
        <v>369</v>
      </c>
    </row>
    <row r="101" spans="4:8" ht="15" thickBot="1">
      <c r="D101" s="9">
        <v>88</v>
      </c>
      <c r="E101" s="232"/>
      <c r="F101" s="232"/>
      <c r="G101" s="232"/>
      <c r="H101" s="232" t="s">
        <v>369</v>
      </c>
    </row>
    <row r="102" spans="4:8" ht="15" thickBot="1">
      <c r="D102" s="9">
        <v>89</v>
      </c>
      <c r="E102" s="232"/>
      <c r="F102" s="232"/>
      <c r="G102" s="232"/>
      <c r="H102" s="232" t="s">
        <v>369</v>
      </c>
    </row>
    <row r="103" spans="4:8" ht="15" thickBot="1">
      <c r="D103" s="9">
        <v>90</v>
      </c>
      <c r="E103" s="232"/>
      <c r="F103" s="232"/>
      <c r="G103" s="232"/>
      <c r="H103" s="232" t="s">
        <v>369</v>
      </c>
    </row>
    <row r="104" spans="4:8" ht="15" thickBot="1">
      <c r="D104" s="9">
        <v>91</v>
      </c>
      <c r="E104" s="232"/>
      <c r="F104" s="232"/>
      <c r="G104" s="232"/>
      <c r="H104" s="232" t="s">
        <v>369</v>
      </c>
    </row>
    <row r="105" spans="4:8" ht="15" thickBot="1">
      <c r="D105" s="9">
        <v>92</v>
      </c>
      <c r="E105" s="232"/>
      <c r="F105" s="232"/>
      <c r="G105" s="232"/>
      <c r="H105" s="232" t="s">
        <v>369</v>
      </c>
    </row>
    <row r="106" spans="4:8" ht="15" thickBot="1">
      <c r="D106" s="9">
        <v>93</v>
      </c>
      <c r="E106" s="232"/>
      <c r="F106" s="232"/>
      <c r="G106" s="232"/>
      <c r="H106" s="232" t="s">
        <v>369</v>
      </c>
    </row>
    <row r="107" spans="4:8" ht="15" thickBot="1">
      <c r="D107" s="9">
        <v>94</v>
      </c>
      <c r="E107" s="232"/>
      <c r="F107" s="232"/>
      <c r="G107" s="232"/>
      <c r="H107" s="232" t="s">
        <v>369</v>
      </c>
    </row>
    <row r="108" spans="4:8" ht="15" thickBot="1">
      <c r="D108" s="9">
        <v>95</v>
      </c>
      <c r="E108" s="232"/>
      <c r="F108" s="232"/>
      <c r="G108" s="232"/>
      <c r="H108" s="232" t="s">
        <v>369</v>
      </c>
    </row>
    <row r="109" spans="4:8" ht="15" thickBot="1">
      <c r="D109" s="9">
        <v>96</v>
      </c>
      <c r="E109" s="232"/>
      <c r="F109" s="232"/>
      <c r="G109" s="232"/>
      <c r="H109" s="232" t="s">
        <v>369</v>
      </c>
    </row>
    <row r="110" spans="4:8" ht="15" thickBot="1">
      <c r="D110" s="9">
        <v>97</v>
      </c>
      <c r="E110" s="232"/>
      <c r="F110" s="232"/>
      <c r="G110" s="232"/>
      <c r="H110" s="232" t="s">
        <v>369</v>
      </c>
    </row>
    <row r="111" spans="4:8" ht="15" thickBot="1">
      <c r="D111" s="9">
        <v>98</v>
      </c>
      <c r="E111" s="232"/>
      <c r="F111" s="232"/>
      <c r="G111" s="232"/>
      <c r="H111" s="232" t="s">
        <v>369</v>
      </c>
    </row>
    <row r="112" spans="4:8" ht="15" thickBot="1">
      <c r="D112" s="9">
        <v>99</v>
      </c>
      <c r="E112" s="232"/>
      <c r="F112" s="232"/>
      <c r="G112" s="232"/>
      <c r="H112" s="232" t="s">
        <v>369</v>
      </c>
    </row>
    <row r="113" spans="4:8" ht="15" thickBot="1">
      <c r="D113" s="9">
        <v>100</v>
      </c>
      <c r="E113" s="232"/>
      <c r="F113" s="232"/>
      <c r="G113" s="232"/>
      <c r="H113" s="232" t="s">
        <v>369</v>
      </c>
    </row>
    <row r="114" spans="4:8" ht="15" thickBot="1">
      <c r="D114" s="9">
        <v>101</v>
      </c>
      <c r="E114" s="232"/>
      <c r="F114" s="232"/>
      <c r="G114" s="232"/>
      <c r="H114" s="232" t="s">
        <v>369</v>
      </c>
    </row>
    <row r="115" spans="4:8" ht="15" thickBot="1">
      <c r="D115" s="9">
        <v>102</v>
      </c>
      <c r="E115" s="232"/>
      <c r="F115" s="232"/>
      <c r="G115" s="232"/>
      <c r="H115" s="232" t="s">
        <v>369</v>
      </c>
    </row>
    <row r="116" spans="4:8" ht="15" thickBot="1">
      <c r="D116" s="9">
        <v>103</v>
      </c>
      <c r="E116" s="232"/>
      <c r="F116" s="232"/>
      <c r="G116" s="232"/>
      <c r="H116" s="232" t="s">
        <v>369</v>
      </c>
    </row>
    <row r="117" spans="4:8" ht="15" thickBot="1">
      <c r="D117" s="9">
        <v>104</v>
      </c>
      <c r="E117" s="232"/>
      <c r="F117" s="232"/>
      <c r="G117" s="232"/>
      <c r="H117" s="232" t="s">
        <v>369</v>
      </c>
    </row>
    <row r="118" spans="4:8" ht="15" thickBot="1">
      <c r="D118" s="9">
        <v>105</v>
      </c>
      <c r="E118" s="232"/>
      <c r="F118" s="232"/>
      <c r="G118" s="232"/>
      <c r="H118" s="232" t="s">
        <v>369</v>
      </c>
    </row>
    <row r="119" spans="4:8" ht="15" thickBot="1">
      <c r="D119" s="9">
        <v>106</v>
      </c>
      <c r="E119" s="232"/>
      <c r="F119" s="232"/>
      <c r="G119" s="232"/>
      <c r="H119" s="232" t="s">
        <v>369</v>
      </c>
    </row>
    <row r="120" spans="4:8" ht="15" thickBot="1">
      <c r="D120" s="9">
        <v>107</v>
      </c>
      <c r="E120" s="232"/>
      <c r="F120" s="232"/>
      <c r="G120" s="232"/>
      <c r="H120" s="232" t="s">
        <v>369</v>
      </c>
    </row>
    <row r="121" spans="4:8" ht="15" thickBot="1">
      <c r="D121" s="9">
        <v>108</v>
      </c>
      <c r="E121" s="232"/>
      <c r="F121" s="232"/>
      <c r="G121" s="232"/>
      <c r="H121" s="232" t="s">
        <v>369</v>
      </c>
    </row>
    <row r="122" spans="4:8" ht="15" thickBot="1">
      <c r="D122" s="9">
        <v>109</v>
      </c>
      <c r="E122" s="232"/>
      <c r="F122" s="232"/>
      <c r="G122" s="232"/>
      <c r="H122" s="232" t="s">
        <v>369</v>
      </c>
    </row>
    <row r="123" spans="4:8" ht="15" thickBot="1">
      <c r="D123" s="9">
        <v>110</v>
      </c>
      <c r="E123" s="232"/>
      <c r="F123" s="232"/>
      <c r="G123" s="232"/>
      <c r="H123" s="232" t="s">
        <v>369</v>
      </c>
    </row>
    <row r="124" spans="4:8" ht="15" thickBot="1">
      <c r="D124" s="9">
        <v>111</v>
      </c>
      <c r="E124" s="232"/>
      <c r="F124" s="232"/>
      <c r="G124" s="232"/>
      <c r="H124" s="232" t="s">
        <v>369</v>
      </c>
    </row>
    <row r="125" spans="4:8" ht="15" thickBot="1">
      <c r="D125" s="9">
        <v>112</v>
      </c>
      <c r="E125" s="232"/>
      <c r="F125" s="232"/>
      <c r="G125" s="232"/>
      <c r="H125" s="232" t="s">
        <v>369</v>
      </c>
    </row>
    <row r="126" spans="4:8" ht="15" thickBot="1">
      <c r="D126" s="9">
        <v>113</v>
      </c>
      <c r="E126" s="232"/>
      <c r="F126" s="232"/>
      <c r="G126" s="232"/>
      <c r="H126" s="232" t="s">
        <v>369</v>
      </c>
    </row>
    <row r="127" spans="4:8" ht="15" thickBot="1">
      <c r="D127" s="9">
        <v>114</v>
      </c>
      <c r="E127" s="232"/>
      <c r="F127" s="232"/>
      <c r="G127" s="232"/>
      <c r="H127" s="232" t="s">
        <v>369</v>
      </c>
    </row>
    <row r="128" spans="4:8" ht="15" thickBot="1">
      <c r="D128" s="9">
        <v>115</v>
      </c>
      <c r="E128" s="232"/>
      <c r="F128" s="232"/>
      <c r="G128" s="232"/>
      <c r="H128" s="232" t="s">
        <v>369</v>
      </c>
    </row>
    <row r="129" spans="4:8" ht="15" thickBot="1">
      <c r="D129" s="9">
        <v>116</v>
      </c>
      <c r="E129" s="232"/>
      <c r="F129" s="232"/>
      <c r="G129" s="232"/>
      <c r="H129" s="232" t="s">
        <v>369</v>
      </c>
    </row>
    <row r="130" spans="4:8" ht="15" thickBot="1">
      <c r="D130" s="9">
        <v>117</v>
      </c>
      <c r="E130" s="232"/>
      <c r="F130" s="232"/>
      <c r="G130" s="232"/>
      <c r="H130" s="232" t="s">
        <v>369</v>
      </c>
    </row>
    <row r="131" spans="4:8" ht="15" thickBot="1">
      <c r="D131" s="9">
        <v>118</v>
      </c>
      <c r="E131" s="232"/>
      <c r="F131" s="232"/>
      <c r="G131" s="232"/>
      <c r="H131" s="232" t="s">
        <v>369</v>
      </c>
    </row>
    <row r="132" spans="4:8" ht="15" thickBot="1">
      <c r="D132" s="9">
        <v>119</v>
      </c>
      <c r="E132" s="232"/>
      <c r="F132" s="232"/>
      <c r="G132" s="232"/>
      <c r="H132" s="232" t="s">
        <v>369</v>
      </c>
    </row>
    <row r="133" spans="4:8" ht="15" thickBot="1">
      <c r="D133" s="9">
        <v>120</v>
      </c>
      <c r="E133" s="232"/>
      <c r="F133" s="232"/>
      <c r="G133" s="232"/>
      <c r="H133" s="232" t="s">
        <v>369</v>
      </c>
    </row>
    <row r="134" spans="4:8" ht="15" thickBot="1">
      <c r="D134" s="9">
        <v>121</v>
      </c>
      <c r="E134" s="232"/>
      <c r="F134" s="232"/>
      <c r="G134" s="232"/>
      <c r="H134" s="232" t="s">
        <v>369</v>
      </c>
    </row>
    <row r="135" spans="4:8" ht="15" thickBot="1">
      <c r="D135" s="9">
        <v>122</v>
      </c>
      <c r="E135" s="232"/>
      <c r="F135" s="232"/>
      <c r="G135" s="232"/>
      <c r="H135" s="232" t="s">
        <v>369</v>
      </c>
    </row>
    <row r="136" spans="4:8" ht="15" thickBot="1">
      <c r="D136" s="9">
        <v>123</v>
      </c>
      <c r="E136" s="232"/>
      <c r="F136" s="232"/>
      <c r="G136" s="232"/>
      <c r="H136" s="232" t="s">
        <v>369</v>
      </c>
    </row>
    <row r="137" spans="4:8" ht="15" thickBot="1">
      <c r="D137" s="9">
        <v>124</v>
      </c>
      <c r="E137" s="232"/>
      <c r="F137" s="232"/>
      <c r="G137" s="232"/>
      <c r="H137" s="232" t="s">
        <v>369</v>
      </c>
    </row>
    <row r="138" spans="4:8" ht="15" thickBot="1">
      <c r="D138" s="9">
        <v>125</v>
      </c>
      <c r="E138" s="232"/>
      <c r="F138" s="232"/>
      <c r="G138" s="232"/>
      <c r="H138" s="232" t="s">
        <v>369</v>
      </c>
    </row>
    <row r="139" spans="4:8" ht="15" thickBot="1">
      <c r="D139" s="9">
        <v>126</v>
      </c>
      <c r="E139" s="232"/>
      <c r="F139" s="232"/>
      <c r="G139" s="232"/>
      <c r="H139" s="232" t="s">
        <v>369</v>
      </c>
    </row>
    <row r="140" spans="4:8" ht="15" thickBot="1">
      <c r="D140" s="9">
        <v>127</v>
      </c>
      <c r="E140" s="232"/>
      <c r="F140" s="232"/>
      <c r="G140" s="232"/>
      <c r="H140" s="232" t="s">
        <v>369</v>
      </c>
    </row>
    <row r="141" spans="4:8" ht="15" thickBot="1">
      <c r="D141" s="9">
        <v>128</v>
      </c>
      <c r="E141" s="232"/>
      <c r="F141" s="232"/>
      <c r="G141" s="232"/>
      <c r="H141" s="232" t="s">
        <v>369</v>
      </c>
    </row>
    <row r="142" spans="4:8" ht="15" thickBot="1">
      <c r="D142" s="9">
        <v>129</v>
      </c>
      <c r="E142" s="232"/>
      <c r="F142" s="232"/>
      <c r="G142" s="232"/>
      <c r="H142" s="232" t="s">
        <v>369</v>
      </c>
    </row>
    <row r="143" spans="4:8" ht="15" thickBot="1">
      <c r="D143" s="9">
        <v>130</v>
      </c>
      <c r="E143" s="232"/>
      <c r="F143" s="232"/>
      <c r="G143" s="232"/>
      <c r="H143" s="232" t="s">
        <v>369</v>
      </c>
    </row>
    <row r="144" spans="4:8" ht="15" thickBot="1">
      <c r="D144" s="9">
        <v>131</v>
      </c>
      <c r="E144" s="232"/>
      <c r="F144" s="232"/>
      <c r="G144" s="232"/>
      <c r="H144" s="232" t="s">
        <v>369</v>
      </c>
    </row>
    <row r="145" spans="4:8" ht="15" thickBot="1">
      <c r="D145" s="9">
        <v>132</v>
      </c>
      <c r="E145" s="232"/>
      <c r="F145" s="232"/>
      <c r="G145" s="232"/>
      <c r="H145" s="232" t="s">
        <v>369</v>
      </c>
    </row>
    <row r="146" spans="4:8" ht="15" thickBot="1">
      <c r="D146" s="9">
        <v>133</v>
      </c>
      <c r="E146" s="232"/>
      <c r="F146" s="232"/>
      <c r="G146" s="232"/>
      <c r="H146" s="232" t="s">
        <v>369</v>
      </c>
    </row>
    <row r="147" spans="4:8" ht="15" thickBot="1">
      <c r="D147" s="9">
        <v>134</v>
      </c>
      <c r="E147" s="232"/>
      <c r="F147" s="232"/>
      <c r="G147" s="232"/>
      <c r="H147" s="232" t="s">
        <v>369</v>
      </c>
    </row>
    <row r="148" spans="4:8" ht="15" thickBot="1">
      <c r="D148" s="9">
        <v>135</v>
      </c>
      <c r="E148" s="232"/>
      <c r="F148" s="232"/>
      <c r="G148" s="232"/>
      <c r="H148" s="232" t="s">
        <v>369</v>
      </c>
    </row>
    <row r="149" spans="4:8" ht="15" thickBot="1">
      <c r="D149" s="9">
        <v>136</v>
      </c>
      <c r="E149" s="232"/>
      <c r="F149" s="232"/>
      <c r="G149" s="232"/>
      <c r="H149" s="232" t="s">
        <v>369</v>
      </c>
    </row>
    <row r="150" spans="4:8" ht="15" thickBot="1">
      <c r="D150" s="9">
        <v>137</v>
      </c>
      <c r="E150" s="232"/>
      <c r="F150" s="232"/>
      <c r="G150" s="232"/>
      <c r="H150" s="232" t="s">
        <v>369</v>
      </c>
    </row>
    <row r="151" spans="4:8" ht="15" thickBot="1">
      <c r="D151" s="9">
        <v>138</v>
      </c>
      <c r="E151" s="232"/>
      <c r="F151" s="232"/>
      <c r="G151" s="232"/>
      <c r="H151" s="232" t="s">
        <v>369</v>
      </c>
    </row>
    <row r="152" spans="4:8" ht="15" thickBot="1">
      <c r="D152" s="9">
        <v>139</v>
      </c>
      <c r="E152" s="232"/>
      <c r="F152" s="232"/>
      <c r="G152" s="232"/>
      <c r="H152" s="232" t="s">
        <v>369</v>
      </c>
    </row>
    <row r="153" spans="4:8" ht="15" thickBot="1">
      <c r="D153" s="9">
        <v>140</v>
      </c>
      <c r="E153" s="232"/>
      <c r="F153" s="232"/>
      <c r="G153" s="232"/>
      <c r="H153" s="232" t="s">
        <v>369</v>
      </c>
    </row>
    <row r="154" spans="4:8" ht="15" thickBot="1">
      <c r="D154" s="9">
        <v>141</v>
      </c>
      <c r="E154" s="232"/>
      <c r="F154" s="232"/>
      <c r="G154" s="232"/>
      <c r="H154" s="232" t="s">
        <v>369</v>
      </c>
    </row>
    <row r="155" spans="4:8" ht="15" thickBot="1">
      <c r="D155" s="9">
        <v>142</v>
      </c>
      <c r="E155" s="232"/>
      <c r="F155" s="232"/>
      <c r="G155" s="232"/>
      <c r="H155" s="232" t="s">
        <v>369</v>
      </c>
    </row>
    <row r="156" spans="4:8" ht="15" thickBot="1">
      <c r="D156" s="9">
        <v>143</v>
      </c>
      <c r="E156" s="232"/>
      <c r="F156" s="232"/>
      <c r="G156" s="232"/>
      <c r="H156" s="232" t="s">
        <v>369</v>
      </c>
    </row>
    <row r="157" spans="4:8" ht="15" thickBot="1">
      <c r="D157" s="9">
        <v>144</v>
      </c>
      <c r="E157" s="232"/>
      <c r="F157" s="232"/>
      <c r="G157" s="232"/>
      <c r="H157" s="232" t="s">
        <v>369</v>
      </c>
    </row>
    <row r="158" spans="4:8" ht="15" thickBot="1">
      <c r="D158" s="9">
        <v>145</v>
      </c>
      <c r="E158" s="232"/>
      <c r="F158" s="232"/>
      <c r="G158" s="232"/>
      <c r="H158" s="232" t="s">
        <v>369</v>
      </c>
    </row>
    <row r="159" spans="4:8" ht="15" thickBot="1">
      <c r="D159" s="9">
        <v>146</v>
      </c>
      <c r="E159" s="232"/>
      <c r="F159" s="232"/>
      <c r="G159" s="232"/>
      <c r="H159" s="232" t="s">
        <v>369</v>
      </c>
    </row>
    <row r="160" spans="4:8" ht="15" thickBot="1">
      <c r="D160" s="9">
        <v>147</v>
      </c>
      <c r="E160" s="232"/>
      <c r="F160" s="232"/>
      <c r="G160" s="232"/>
      <c r="H160" s="232" t="s">
        <v>369</v>
      </c>
    </row>
    <row r="161" spans="4:8" ht="15" thickBot="1">
      <c r="D161" s="9">
        <v>148</v>
      </c>
      <c r="E161" s="232"/>
      <c r="F161" s="232"/>
      <c r="G161" s="232"/>
      <c r="H161" s="232" t="s">
        <v>369</v>
      </c>
    </row>
    <row r="162" spans="4:8" ht="15" thickBot="1">
      <c r="D162" s="9">
        <v>149</v>
      </c>
      <c r="E162" s="232"/>
      <c r="F162" s="232"/>
      <c r="G162" s="232"/>
      <c r="H162" s="232" t="s">
        <v>369</v>
      </c>
    </row>
    <row r="163" spans="4:8" ht="15" thickBot="1">
      <c r="D163" s="9">
        <v>150</v>
      </c>
      <c r="E163" s="232"/>
      <c r="F163" s="232"/>
      <c r="G163" s="232"/>
      <c r="H163" s="232" t="s">
        <v>369</v>
      </c>
    </row>
    <row r="164" spans="4:8" ht="15" thickBot="1">
      <c r="D164" s="9">
        <v>151</v>
      </c>
      <c r="E164" s="232"/>
      <c r="F164" s="232"/>
      <c r="G164" s="232"/>
      <c r="H164" s="232" t="s">
        <v>369</v>
      </c>
    </row>
    <row r="165" spans="4:8" ht="15" thickBot="1">
      <c r="D165" s="9">
        <v>152</v>
      </c>
      <c r="E165" s="232"/>
      <c r="F165" s="232"/>
      <c r="G165" s="232"/>
      <c r="H165" s="232" t="s">
        <v>369</v>
      </c>
    </row>
    <row r="166" spans="4:8" ht="15" thickBot="1">
      <c r="D166" s="9">
        <v>153</v>
      </c>
      <c r="E166" s="232"/>
      <c r="F166" s="232"/>
      <c r="G166" s="232"/>
      <c r="H166" s="232" t="s">
        <v>369</v>
      </c>
    </row>
    <row r="167" spans="4:8" ht="15" thickBot="1">
      <c r="D167" s="9">
        <v>154</v>
      </c>
      <c r="E167" s="232"/>
      <c r="F167" s="232"/>
      <c r="G167" s="232"/>
      <c r="H167" s="232" t="s">
        <v>369</v>
      </c>
    </row>
    <row r="168" spans="4:8" ht="15" thickBot="1">
      <c r="D168" s="9">
        <v>155</v>
      </c>
      <c r="E168" s="232"/>
      <c r="F168" s="232"/>
      <c r="G168" s="232"/>
      <c r="H168" s="232" t="s">
        <v>369</v>
      </c>
    </row>
    <row r="169" spans="4:8" ht="15" thickBot="1">
      <c r="D169" s="9">
        <v>156</v>
      </c>
      <c r="E169" s="232"/>
      <c r="F169" s="232"/>
      <c r="G169" s="232"/>
      <c r="H169" s="232" t="s">
        <v>369</v>
      </c>
    </row>
    <row r="170" spans="4:8" ht="15" thickBot="1">
      <c r="D170" s="9">
        <v>157</v>
      </c>
      <c r="E170" s="232"/>
      <c r="F170" s="232"/>
      <c r="G170" s="232"/>
      <c r="H170" s="232" t="s">
        <v>369</v>
      </c>
    </row>
    <row r="171" spans="4:8" ht="15" thickBot="1">
      <c r="D171" s="9">
        <v>158</v>
      </c>
      <c r="E171" s="232"/>
      <c r="F171" s="232"/>
      <c r="G171" s="232"/>
      <c r="H171" s="232" t="s">
        <v>369</v>
      </c>
    </row>
    <row r="172" spans="4:8" ht="15" thickBot="1">
      <c r="D172" s="9">
        <v>159</v>
      </c>
      <c r="E172" s="232"/>
      <c r="F172" s="232"/>
      <c r="G172" s="232"/>
      <c r="H172" s="232" t="s">
        <v>369</v>
      </c>
    </row>
    <row r="173" spans="4:8" ht="15" thickBot="1">
      <c r="D173" s="9">
        <v>160</v>
      </c>
      <c r="E173" s="232"/>
      <c r="F173" s="232"/>
      <c r="G173" s="232"/>
      <c r="H173" s="232" t="s">
        <v>369</v>
      </c>
    </row>
    <row r="174" spans="4:8" ht="15" thickBot="1">
      <c r="D174" s="9">
        <v>161</v>
      </c>
      <c r="E174" s="232"/>
      <c r="F174" s="232"/>
      <c r="G174" s="232"/>
      <c r="H174" s="232" t="s">
        <v>369</v>
      </c>
    </row>
    <row r="175" spans="4:8" ht="15" thickBot="1">
      <c r="D175" s="9">
        <v>162</v>
      </c>
      <c r="E175" s="232"/>
      <c r="F175" s="232"/>
      <c r="G175" s="232"/>
      <c r="H175" s="232" t="s">
        <v>369</v>
      </c>
    </row>
    <row r="176" spans="4:8" ht="15" thickBot="1">
      <c r="D176" s="9">
        <v>163</v>
      </c>
      <c r="E176" s="232"/>
      <c r="F176" s="232"/>
      <c r="G176" s="232"/>
      <c r="H176" s="232" t="s">
        <v>369</v>
      </c>
    </row>
    <row r="177" spans="4:8" ht="15" thickBot="1">
      <c r="D177" s="9">
        <v>164</v>
      </c>
      <c r="E177" s="232"/>
      <c r="F177" s="232"/>
      <c r="G177" s="232"/>
      <c r="H177" s="232" t="s">
        <v>369</v>
      </c>
    </row>
    <row r="178" spans="4:8" ht="15" thickBot="1">
      <c r="D178" s="9">
        <v>165</v>
      </c>
      <c r="E178" s="232"/>
      <c r="F178" s="232"/>
      <c r="G178" s="232"/>
      <c r="H178" s="232" t="s">
        <v>369</v>
      </c>
    </row>
    <row r="179" spans="4:8" ht="15" thickBot="1">
      <c r="D179" s="9">
        <v>166</v>
      </c>
      <c r="E179" s="232"/>
      <c r="F179" s="232"/>
      <c r="G179" s="232"/>
      <c r="H179" s="232" t="s">
        <v>369</v>
      </c>
    </row>
    <row r="180" spans="4:8" ht="15" thickBot="1">
      <c r="D180" s="9">
        <v>167</v>
      </c>
      <c r="E180" s="232"/>
      <c r="F180" s="232"/>
      <c r="G180" s="232"/>
      <c r="H180" s="232" t="s">
        <v>369</v>
      </c>
    </row>
    <row r="181" spans="4:8" ht="15" thickBot="1">
      <c r="D181" s="9">
        <v>168</v>
      </c>
      <c r="E181" s="232"/>
      <c r="F181" s="232"/>
      <c r="G181" s="232"/>
      <c r="H181" s="232" t="s">
        <v>369</v>
      </c>
    </row>
    <row r="182" spans="4:8" ht="15" thickBot="1">
      <c r="D182" s="9">
        <v>169</v>
      </c>
      <c r="E182" s="232"/>
      <c r="F182" s="232"/>
      <c r="G182" s="232"/>
      <c r="H182" s="232" t="s">
        <v>369</v>
      </c>
    </row>
    <row r="183" spans="4:8" ht="15" thickBot="1">
      <c r="D183" s="9">
        <v>170</v>
      </c>
      <c r="E183" s="232"/>
      <c r="F183" s="232"/>
      <c r="G183" s="232"/>
      <c r="H183" s="232" t="s">
        <v>369</v>
      </c>
    </row>
    <row r="184" spans="4:8" ht="15" thickBot="1">
      <c r="D184" s="9">
        <v>171</v>
      </c>
      <c r="E184" s="232"/>
      <c r="F184" s="232"/>
      <c r="G184" s="232"/>
      <c r="H184" s="232" t="s">
        <v>369</v>
      </c>
    </row>
    <row r="185" spans="4:8" ht="15" thickBot="1">
      <c r="D185" s="9">
        <v>172</v>
      </c>
      <c r="E185" s="232"/>
      <c r="F185" s="232"/>
      <c r="G185" s="232"/>
      <c r="H185" s="232" t="s">
        <v>369</v>
      </c>
    </row>
    <row r="186" spans="4:8" ht="15" thickBot="1">
      <c r="D186" s="9">
        <v>173</v>
      </c>
      <c r="E186" s="232"/>
      <c r="F186" s="232"/>
      <c r="G186" s="232"/>
      <c r="H186" s="232" t="s">
        <v>369</v>
      </c>
    </row>
    <row r="187" spans="4:8" ht="15" thickBot="1">
      <c r="D187" s="9">
        <v>174</v>
      </c>
      <c r="E187" s="232"/>
      <c r="F187" s="232"/>
      <c r="G187" s="232"/>
      <c r="H187" s="232" t="s">
        <v>369</v>
      </c>
    </row>
    <row r="188" spans="4:8" ht="15" thickBot="1">
      <c r="D188" s="9">
        <v>175</v>
      </c>
      <c r="E188" s="232"/>
      <c r="F188" s="232"/>
      <c r="G188" s="232"/>
      <c r="H188" s="232" t="s">
        <v>369</v>
      </c>
    </row>
    <row r="189" spans="4:8" ht="15" thickBot="1">
      <c r="D189" s="9">
        <v>176</v>
      </c>
      <c r="E189" s="232"/>
      <c r="F189" s="232"/>
      <c r="G189" s="232"/>
      <c r="H189" s="232" t="s">
        <v>369</v>
      </c>
    </row>
    <row r="190" spans="4:8" ht="15" thickBot="1">
      <c r="D190" s="9">
        <v>177</v>
      </c>
      <c r="E190" s="232"/>
      <c r="F190" s="232"/>
      <c r="G190" s="232"/>
      <c r="H190" s="232" t="s">
        <v>369</v>
      </c>
    </row>
    <row r="191" spans="4:8" ht="15" thickBot="1">
      <c r="D191" s="9">
        <v>178</v>
      </c>
      <c r="E191" s="232"/>
      <c r="F191" s="232"/>
      <c r="G191" s="232"/>
      <c r="H191" s="232" t="s">
        <v>369</v>
      </c>
    </row>
    <row r="192" spans="4:8" ht="15" thickBot="1">
      <c r="D192" s="9">
        <v>179</v>
      </c>
      <c r="E192" s="232"/>
      <c r="F192" s="232"/>
      <c r="G192" s="232"/>
      <c r="H192" s="232" t="s">
        <v>369</v>
      </c>
    </row>
    <row r="193" spans="4:8" ht="15" thickBot="1">
      <c r="D193" s="9">
        <v>180</v>
      </c>
      <c r="E193" s="232"/>
      <c r="F193" s="232"/>
      <c r="G193" s="232"/>
      <c r="H193" s="232" t="s">
        <v>369</v>
      </c>
    </row>
    <row r="194" spans="4:8" ht="15" thickBot="1">
      <c r="D194" s="9">
        <v>181</v>
      </c>
      <c r="E194" s="232"/>
      <c r="F194" s="232"/>
      <c r="G194" s="232"/>
      <c r="H194" s="232" t="s">
        <v>369</v>
      </c>
    </row>
    <row r="195" spans="4:8" ht="15" thickBot="1">
      <c r="D195" s="9">
        <v>182</v>
      </c>
      <c r="E195" s="232"/>
      <c r="F195" s="232"/>
      <c r="G195" s="232"/>
      <c r="H195" s="232" t="s">
        <v>369</v>
      </c>
    </row>
    <row r="196" spans="4:8" ht="15" thickBot="1">
      <c r="D196" s="9">
        <v>183</v>
      </c>
      <c r="E196" s="232"/>
      <c r="F196" s="232"/>
      <c r="G196" s="232"/>
      <c r="H196" s="232" t="s">
        <v>369</v>
      </c>
    </row>
    <row r="197" spans="4:8" ht="15" thickBot="1">
      <c r="D197" s="9">
        <v>184</v>
      </c>
      <c r="E197" s="232"/>
      <c r="F197" s="232"/>
      <c r="G197" s="232"/>
      <c r="H197" s="232" t="s">
        <v>369</v>
      </c>
    </row>
    <row r="198" spans="4:8" ht="15" thickBot="1">
      <c r="D198" s="9">
        <v>185</v>
      </c>
      <c r="E198" s="232"/>
      <c r="F198" s="232"/>
      <c r="G198" s="232"/>
      <c r="H198" s="232" t="s">
        <v>369</v>
      </c>
    </row>
    <row r="199" spans="4:8" ht="15" thickBot="1">
      <c r="D199" s="9">
        <v>186</v>
      </c>
      <c r="E199" s="232"/>
      <c r="F199" s="232"/>
      <c r="G199" s="232"/>
      <c r="H199" s="232" t="s">
        <v>369</v>
      </c>
    </row>
    <row r="200" spans="4:8" ht="15" thickBot="1">
      <c r="D200" s="9">
        <v>187</v>
      </c>
      <c r="E200" s="232"/>
      <c r="F200" s="232"/>
      <c r="G200" s="232"/>
      <c r="H200" s="232" t="s">
        <v>369</v>
      </c>
    </row>
    <row r="201" spans="4:8" ht="15" thickBot="1">
      <c r="D201" s="9">
        <v>188</v>
      </c>
      <c r="E201" s="232"/>
      <c r="F201" s="232"/>
      <c r="G201" s="232"/>
      <c r="H201" s="232" t="s">
        <v>369</v>
      </c>
    </row>
    <row r="202" spans="4:8" ht="15" thickBot="1">
      <c r="D202" s="9">
        <v>189</v>
      </c>
      <c r="E202" s="232"/>
      <c r="F202" s="232"/>
      <c r="G202" s="232"/>
      <c r="H202" s="232" t="s">
        <v>369</v>
      </c>
    </row>
    <row r="203" spans="4:8" ht="15" thickBot="1">
      <c r="D203" s="9">
        <v>190</v>
      </c>
      <c r="E203" s="232"/>
      <c r="F203" s="232"/>
      <c r="G203" s="232"/>
      <c r="H203" s="232" t="s">
        <v>369</v>
      </c>
    </row>
    <row r="204" spans="4:8" ht="15" thickBot="1">
      <c r="D204" s="9">
        <v>191</v>
      </c>
      <c r="E204" s="232"/>
      <c r="F204" s="232"/>
      <c r="G204" s="232"/>
      <c r="H204" s="232" t="s">
        <v>369</v>
      </c>
    </row>
    <row r="205" spans="4:8" ht="15" thickBot="1">
      <c r="D205" s="9">
        <v>192</v>
      </c>
      <c r="E205" s="232"/>
      <c r="F205" s="232"/>
      <c r="G205" s="232"/>
      <c r="H205" s="232" t="s">
        <v>369</v>
      </c>
    </row>
    <row r="206" spans="4:8" ht="15" thickBot="1">
      <c r="D206" s="9">
        <v>193</v>
      </c>
      <c r="E206" s="232"/>
      <c r="F206" s="232"/>
      <c r="G206" s="232"/>
      <c r="H206" s="232" t="s">
        <v>369</v>
      </c>
    </row>
    <row r="207" spans="4:8" ht="15" thickBot="1">
      <c r="D207" s="9">
        <v>194</v>
      </c>
      <c r="E207" s="232"/>
      <c r="F207" s="232"/>
      <c r="G207" s="232"/>
      <c r="H207" s="232" t="s">
        <v>369</v>
      </c>
    </row>
    <row r="208" spans="4:8" ht="15" thickBot="1">
      <c r="D208" s="9">
        <v>195</v>
      </c>
      <c r="E208" s="232"/>
      <c r="F208" s="232"/>
      <c r="G208" s="232"/>
      <c r="H208" s="232" t="s">
        <v>369</v>
      </c>
    </row>
    <row r="209" spans="4:8" ht="15" thickBot="1">
      <c r="D209" s="9">
        <v>196</v>
      </c>
      <c r="E209" s="232"/>
      <c r="F209" s="232"/>
      <c r="G209" s="232"/>
      <c r="H209" s="232" t="s">
        <v>369</v>
      </c>
    </row>
    <row r="210" spans="4:8" ht="15" thickBot="1">
      <c r="D210" s="9">
        <v>197</v>
      </c>
      <c r="E210" s="232"/>
      <c r="F210" s="232"/>
      <c r="G210" s="232"/>
      <c r="H210" s="232" t="s">
        <v>369</v>
      </c>
    </row>
    <row r="211" spans="4:8" ht="15" thickBot="1">
      <c r="D211" s="9">
        <v>198</v>
      </c>
      <c r="E211" s="232"/>
      <c r="F211" s="232"/>
      <c r="G211" s="232"/>
      <c r="H211" s="232" t="s">
        <v>369</v>
      </c>
    </row>
    <row r="212" spans="4:8" ht="15" thickBot="1">
      <c r="D212" s="9">
        <v>199</v>
      </c>
      <c r="E212" s="232"/>
      <c r="F212" s="232"/>
      <c r="G212" s="232"/>
      <c r="H212" s="232" t="s">
        <v>369</v>
      </c>
    </row>
    <row r="213" spans="4:8" ht="15" thickBot="1">
      <c r="D213" s="9">
        <v>200</v>
      </c>
      <c r="E213" s="232"/>
      <c r="F213" s="232"/>
      <c r="G213" s="232"/>
      <c r="H213" s="232" t="s">
        <v>369</v>
      </c>
    </row>
  </sheetData>
  <sheetProtection sheet="1" objects="1" scenarios="1" selectLockedCells="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5C485EE-C9E6-488C-A930-3478359115D4}">
          <x14:formula1>
            <xm:f>lists!$E$1:$E$2</xm:f>
          </x14:formula1>
          <xm:sqref>H14:H213</xm:sqref>
        </x14:dataValidation>
        <x14:dataValidation type="list" allowBlank="1" showInputMessage="1" showErrorMessage="1" xr:uid="{373765FD-A11D-478E-A461-7B417D5D5FF4}">
          <x14:formula1>
            <xm:f>lists!$B$1:$B$2</xm:f>
          </x14:formula1>
          <xm:sqref>G14:G213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24F7-5B8B-46DB-96FE-B7E27E1DB08A}">
  <dimension ref="A7:K213"/>
  <sheetViews>
    <sheetView showGridLines="0" workbookViewId="0">
      <selection activeCell="E14" sqref="E14:H15"/>
    </sheetView>
  </sheetViews>
  <sheetFormatPr defaultColWidth="0" defaultRowHeight="14.5"/>
  <cols>
    <col min="1" max="1" width="8.7265625" customWidth="1"/>
    <col min="2" max="3" width="0.7265625" customWidth="1"/>
    <col min="4" max="4" width="5.453125" customWidth="1"/>
    <col min="5" max="8" width="17.81640625" customWidth="1"/>
    <col min="9" max="10" width="9.1796875" customWidth="1"/>
    <col min="11" max="11" width="0" hidden="1" customWidth="1"/>
    <col min="12" max="16384" width="9.1796875" hidden="1"/>
  </cols>
  <sheetData>
    <row r="7" spans="2:8" ht="35.5">
      <c r="B7" s="3" t="s">
        <v>3</v>
      </c>
      <c r="C7" s="3"/>
    </row>
    <row r="8" spans="2:8" ht="25.5">
      <c r="C8" s="2" t="s">
        <v>8760</v>
      </c>
    </row>
    <row r="9" spans="2:8" ht="17.25" customHeight="1">
      <c r="D9" s="2"/>
    </row>
    <row r="10" spans="2:8">
      <c r="D10" s="12" t="s">
        <v>8756</v>
      </c>
      <c r="E10" s="7"/>
    </row>
    <row r="11" spans="2:8">
      <c r="D11" s="12" t="s">
        <v>8757</v>
      </c>
      <c r="E11" s="7"/>
      <c r="F11" s="7"/>
      <c r="G11" s="7"/>
      <c r="H11" s="7"/>
    </row>
    <row r="12" spans="2:8" ht="25.5">
      <c r="D12" s="2"/>
    </row>
    <row r="13" spans="2:8" ht="20.5" thickBot="1">
      <c r="D13" s="24"/>
      <c r="E13" s="14" t="s">
        <v>8758</v>
      </c>
      <c r="F13" s="14" t="s">
        <v>8759</v>
      </c>
      <c r="G13" s="14" t="s">
        <v>1073</v>
      </c>
      <c r="H13" s="14" t="s">
        <v>8754</v>
      </c>
    </row>
    <row r="14" spans="2:8" ht="15" thickBot="1">
      <c r="D14" s="9">
        <v>1</v>
      </c>
      <c r="E14" s="232"/>
      <c r="F14" s="232"/>
      <c r="G14" s="232"/>
      <c r="H14" s="232"/>
    </row>
    <row r="15" spans="2:8" ht="15" thickBot="1">
      <c r="D15" s="9">
        <v>2</v>
      </c>
      <c r="E15" s="232"/>
      <c r="F15" s="232"/>
      <c r="G15" s="232"/>
      <c r="H15" s="232"/>
    </row>
    <row r="16" spans="2:8" ht="15" thickBot="1">
      <c r="D16" s="9">
        <v>3</v>
      </c>
      <c r="E16" s="232"/>
      <c r="F16" s="232"/>
      <c r="G16" s="232"/>
      <c r="H16" s="232" t="s">
        <v>369</v>
      </c>
    </row>
    <row r="17" spans="1:11" ht="15" thickBot="1">
      <c r="A17" s="7"/>
      <c r="B17" s="7"/>
      <c r="C17" s="7"/>
      <c r="D17" s="9">
        <v>4</v>
      </c>
      <c r="E17" s="232"/>
      <c r="F17" s="232"/>
      <c r="G17" s="232"/>
      <c r="H17" s="232" t="s">
        <v>369</v>
      </c>
      <c r="I17" s="7"/>
      <c r="J17" s="7"/>
      <c r="K17" s="7"/>
    </row>
    <row r="18" spans="1:11" ht="15" thickBot="1">
      <c r="D18" s="9">
        <v>5</v>
      </c>
      <c r="E18" s="232"/>
      <c r="F18" s="232"/>
      <c r="G18" s="232"/>
      <c r="H18" s="232" t="s">
        <v>369</v>
      </c>
    </row>
    <row r="19" spans="1:11" ht="15" thickBot="1">
      <c r="D19" s="9">
        <v>6</v>
      </c>
      <c r="E19" s="232"/>
      <c r="F19" s="232"/>
      <c r="G19" s="232"/>
      <c r="H19" s="232" t="s">
        <v>369</v>
      </c>
    </row>
    <row r="20" spans="1:11" ht="15" thickBot="1">
      <c r="D20" s="9">
        <v>7</v>
      </c>
      <c r="E20" s="232"/>
      <c r="F20" s="232"/>
      <c r="G20" s="232"/>
      <c r="H20" s="232" t="s">
        <v>369</v>
      </c>
    </row>
    <row r="21" spans="1:11" ht="15" thickBot="1">
      <c r="D21" s="9">
        <v>8</v>
      </c>
      <c r="E21" s="232"/>
      <c r="F21" s="232"/>
      <c r="G21" s="232"/>
      <c r="H21" s="232" t="s">
        <v>369</v>
      </c>
    </row>
    <row r="22" spans="1:11" ht="15" thickBot="1">
      <c r="D22" s="9">
        <v>9</v>
      </c>
      <c r="E22" s="232"/>
      <c r="F22" s="232"/>
      <c r="G22" s="232"/>
      <c r="H22" s="232" t="s">
        <v>369</v>
      </c>
    </row>
    <row r="23" spans="1:11" ht="15" thickBot="1">
      <c r="D23" s="9">
        <v>10</v>
      </c>
      <c r="E23" s="232"/>
      <c r="F23" s="232"/>
      <c r="G23" s="232"/>
      <c r="H23" s="232" t="s">
        <v>369</v>
      </c>
    </row>
    <row r="24" spans="1:11" ht="15" thickBot="1">
      <c r="D24" s="9">
        <v>11</v>
      </c>
      <c r="E24" s="232"/>
      <c r="F24" s="232"/>
      <c r="G24" s="232"/>
      <c r="H24" s="232" t="s">
        <v>369</v>
      </c>
    </row>
    <row r="25" spans="1:11" ht="15" thickBot="1">
      <c r="D25" s="9">
        <v>12</v>
      </c>
      <c r="E25" s="232"/>
      <c r="F25" s="232"/>
      <c r="G25" s="232"/>
      <c r="H25" s="232" t="s">
        <v>369</v>
      </c>
    </row>
    <row r="26" spans="1:11" ht="15" thickBot="1">
      <c r="D26" s="9">
        <v>13</v>
      </c>
      <c r="E26" s="232"/>
      <c r="F26" s="232"/>
      <c r="G26" s="232"/>
      <c r="H26" s="232" t="s">
        <v>369</v>
      </c>
    </row>
    <row r="27" spans="1:11" ht="15" thickBot="1">
      <c r="D27" s="9">
        <v>14</v>
      </c>
      <c r="E27" s="232"/>
      <c r="F27" s="232"/>
      <c r="G27" s="232"/>
      <c r="H27" s="232" t="s">
        <v>369</v>
      </c>
    </row>
    <row r="28" spans="1:11" ht="15" thickBot="1">
      <c r="D28" s="9">
        <v>15</v>
      </c>
      <c r="E28" s="232"/>
      <c r="F28" s="232"/>
      <c r="G28" s="232"/>
      <c r="H28" s="232" t="s">
        <v>369</v>
      </c>
    </row>
    <row r="29" spans="1:11" ht="15" thickBot="1">
      <c r="D29" s="9">
        <v>16</v>
      </c>
      <c r="E29" s="232"/>
      <c r="F29" s="232"/>
      <c r="G29" s="232"/>
      <c r="H29" s="232" t="s">
        <v>369</v>
      </c>
    </row>
    <row r="30" spans="1:11" ht="15" thickBot="1">
      <c r="D30" s="9">
        <v>17</v>
      </c>
      <c r="E30" s="232"/>
      <c r="F30" s="232"/>
      <c r="G30" s="232"/>
      <c r="H30" s="232" t="s">
        <v>369</v>
      </c>
    </row>
    <row r="31" spans="1:11" ht="15" thickBot="1">
      <c r="D31" s="9">
        <v>18</v>
      </c>
      <c r="E31" s="232"/>
      <c r="F31" s="232"/>
      <c r="G31" s="232"/>
      <c r="H31" s="232" t="s">
        <v>369</v>
      </c>
    </row>
    <row r="32" spans="1:11" ht="15" thickBot="1">
      <c r="D32" s="9">
        <v>19</v>
      </c>
      <c r="E32" s="232"/>
      <c r="F32" s="232"/>
      <c r="G32" s="232"/>
      <c r="H32" s="232" t="s">
        <v>369</v>
      </c>
    </row>
    <row r="33" spans="4:8" ht="15" thickBot="1">
      <c r="D33" s="9">
        <v>20</v>
      </c>
      <c r="E33" s="232"/>
      <c r="F33" s="232"/>
      <c r="G33" s="232"/>
      <c r="H33" s="232" t="s">
        <v>369</v>
      </c>
    </row>
    <row r="34" spans="4:8" ht="15" thickBot="1">
      <c r="D34" s="9">
        <v>21</v>
      </c>
      <c r="E34" s="232"/>
      <c r="F34" s="232"/>
      <c r="G34" s="232"/>
      <c r="H34" s="232" t="s">
        <v>369</v>
      </c>
    </row>
    <row r="35" spans="4:8" ht="15" thickBot="1">
      <c r="D35" s="9">
        <v>22</v>
      </c>
      <c r="E35" s="232"/>
      <c r="F35" s="232"/>
      <c r="G35" s="232"/>
      <c r="H35" s="232" t="s">
        <v>369</v>
      </c>
    </row>
    <row r="36" spans="4:8" ht="15" thickBot="1">
      <c r="D36" s="9">
        <v>23</v>
      </c>
      <c r="E36" s="232"/>
      <c r="F36" s="232"/>
      <c r="G36" s="232"/>
      <c r="H36" s="232" t="s">
        <v>369</v>
      </c>
    </row>
    <row r="37" spans="4:8" ht="15" thickBot="1">
      <c r="D37" s="9">
        <v>24</v>
      </c>
      <c r="E37" s="232"/>
      <c r="F37" s="232"/>
      <c r="G37" s="232"/>
      <c r="H37" s="232" t="s">
        <v>369</v>
      </c>
    </row>
    <row r="38" spans="4:8" ht="15" thickBot="1">
      <c r="D38" s="9">
        <v>25</v>
      </c>
      <c r="E38" s="232"/>
      <c r="F38" s="232"/>
      <c r="G38" s="232"/>
      <c r="H38" s="232" t="s">
        <v>369</v>
      </c>
    </row>
    <row r="39" spans="4:8" ht="15" thickBot="1">
      <c r="D39" s="9">
        <v>26</v>
      </c>
      <c r="E39" s="232"/>
      <c r="F39" s="232"/>
      <c r="G39" s="232"/>
      <c r="H39" s="232" t="s">
        <v>369</v>
      </c>
    </row>
    <row r="40" spans="4:8" ht="15" thickBot="1">
      <c r="D40" s="9">
        <v>27</v>
      </c>
      <c r="E40" s="232"/>
      <c r="F40" s="232"/>
      <c r="G40" s="232"/>
      <c r="H40" s="232" t="s">
        <v>369</v>
      </c>
    </row>
    <row r="41" spans="4:8" ht="15" thickBot="1">
      <c r="D41" s="9">
        <v>28</v>
      </c>
      <c r="E41" s="232"/>
      <c r="F41" s="232"/>
      <c r="G41" s="232"/>
      <c r="H41" s="232" t="s">
        <v>369</v>
      </c>
    </row>
    <row r="42" spans="4:8" ht="15" thickBot="1">
      <c r="D42" s="9">
        <v>29</v>
      </c>
      <c r="E42" s="232"/>
      <c r="F42" s="232"/>
      <c r="G42" s="232"/>
      <c r="H42" s="232" t="s">
        <v>369</v>
      </c>
    </row>
    <row r="43" spans="4:8" ht="15" thickBot="1">
      <c r="D43" s="9">
        <v>30</v>
      </c>
      <c r="E43" s="232"/>
      <c r="F43" s="232"/>
      <c r="G43" s="232"/>
      <c r="H43" s="232" t="s">
        <v>369</v>
      </c>
    </row>
    <row r="44" spans="4:8" ht="15" thickBot="1">
      <c r="D44" s="9">
        <v>31</v>
      </c>
      <c r="E44" s="232"/>
      <c r="F44" s="232"/>
      <c r="G44" s="232"/>
      <c r="H44" s="232" t="s">
        <v>369</v>
      </c>
    </row>
    <row r="45" spans="4:8" ht="15" thickBot="1">
      <c r="D45" s="9">
        <v>32</v>
      </c>
      <c r="E45" s="232"/>
      <c r="F45" s="232"/>
      <c r="G45" s="232"/>
      <c r="H45" s="232" t="s">
        <v>369</v>
      </c>
    </row>
    <row r="46" spans="4:8" ht="15" thickBot="1">
      <c r="D46" s="9">
        <v>33</v>
      </c>
      <c r="E46" s="232"/>
      <c r="F46" s="232"/>
      <c r="G46" s="232"/>
      <c r="H46" s="232" t="s">
        <v>369</v>
      </c>
    </row>
    <row r="47" spans="4:8" ht="15" thickBot="1">
      <c r="D47" s="9">
        <v>34</v>
      </c>
      <c r="E47" s="232"/>
      <c r="F47" s="232"/>
      <c r="G47" s="232"/>
      <c r="H47" s="232" t="s">
        <v>369</v>
      </c>
    </row>
    <row r="48" spans="4:8" ht="15" thickBot="1">
      <c r="D48" s="9">
        <v>35</v>
      </c>
      <c r="E48" s="232"/>
      <c r="F48" s="232"/>
      <c r="G48" s="232"/>
      <c r="H48" s="232" t="s">
        <v>369</v>
      </c>
    </row>
    <row r="49" spans="4:8" ht="15" thickBot="1">
      <c r="D49" s="9">
        <v>36</v>
      </c>
      <c r="E49" s="232"/>
      <c r="F49" s="232"/>
      <c r="G49" s="232"/>
      <c r="H49" s="232" t="s">
        <v>369</v>
      </c>
    </row>
    <row r="50" spans="4:8" ht="15" thickBot="1">
      <c r="D50" s="9">
        <v>37</v>
      </c>
      <c r="E50" s="232"/>
      <c r="F50" s="232"/>
      <c r="G50" s="232"/>
      <c r="H50" s="232" t="s">
        <v>369</v>
      </c>
    </row>
    <row r="51" spans="4:8" ht="15" thickBot="1">
      <c r="D51" s="9">
        <v>38</v>
      </c>
      <c r="E51" s="232"/>
      <c r="F51" s="232"/>
      <c r="G51" s="232"/>
      <c r="H51" s="232" t="s">
        <v>369</v>
      </c>
    </row>
    <row r="52" spans="4:8" ht="15" thickBot="1">
      <c r="D52" s="9">
        <v>39</v>
      </c>
      <c r="E52" s="232"/>
      <c r="F52" s="232"/>
      <c r="G52" s="232"/>
      <c r="H52" s="232" t="s">
        <v>369</v>
      </c>
    </row>
    <row r="53" spans="4:8" ht="15" thickBot="1">
      <c r="D53" s="9">
        <v>40</v>
      </c>
      <c r="E53" s="232"/>
      <c r="F53" s="232"/>
      <c r="G53" s="232"/>
      <c r="H53" s="232" t="s">
        <v>369</v>
      </c>
    </row>
    <row r="54" spans="4:8" ht="15" thickBot="1">
      <c r="D54" s="9">
        <v>41</v>
      </c>
      <c r="E54" s="232"/>
      <c r="F54" s="232"/>
      <c r="G54" s="232"/>
      <c r="H54" s="232" t="s">
        <v>369</v>
      </c>
    </row>
    <row r="55" spans="4:8" ht="15" thickBot="1">
      <c r="D55" s="9">
        <v>42</v>
      </c>
      <c r="E55" s="232"/>
      <c r="F55" s="232"/>
      <c r="G55" s="232"/>
      <c r="H55" s="232" t="s">
        <v>369</v>
      </c>
    </row>
    <row r="56" spans="4:8" ht="15" thickBot="1">
      <c r="D56" s="9">
        <v>43</v>
      </c>
      <c r="E56" s="232"/>
      <c r="F56" s="232"/>
      <c r="G56" s="232"/>
      <c r="H56" s="232" t="s">
        <v>369</v>
      </c>
    </row>
    <row r="57" spans="4:8" ht="15" thickBot="1">
      <c r="D57" s="9">
        <v>44</v>
      </c>
      <c r="E57" s="232"/>
      <c r="F57" s="232"/>
      <c r="G57" s="232"/>
      <c r="H57" s="232" t="s">
        <v>369</v>
      </c>
    </row>
    <row r="58" spans="4:8" ht="15" thickBot="1">
      <c r="D58" s="9">
        <v>45</v>
      </c>
      <c r="E58" s="232"/>
      <c r="F58" s="232"/>
      <c r="G58" s="232"/>
      <c r="H58" s="232" t="s">
        <v>369</v>
      </c>
    </row>
    <row r="59" spans="4:8" ht="15" thickBot="1">
      <c r="D59" s="9">
        <v>46</v>
      </c>
      <c r="E59" s="232"/>
      <c r="F59" s="232"/>
      <c r="G59" s="232"/>
      <c r="H59" s="232" t="s">
        <v>369</v>
      </c>
    </row>
    <row r="60" spans="4:8" ht="15" thickBot="1">
      <c r="D60" s="9">
        <v>47</v>
      </c>
      <c r="E60" s="232"/>
      <c r="F60" s="232"/>
      <c r="G60" s="232"/>
      <c r="H60" s="232" t="s">
        <v>369</v>
      </c>
    </row>
    <row r="61" spans="4:8" ht="15" thickBot="1">
      <c r="D61" s="9">
        <v>48</v>
      </c>
      <c r="E61" s="232"/>
      <c r="F61" s="232"/>
      <c r="G61" s="232"/>
      <c r="H61" s="232" t="s">
        <v>369</v>
      </c>
    </row>
    <row r="62" spans="4:8" ht="15" thickBot="1">
      <c r="D62" s="9">
        <v>49</v>
      </c>
      <c r="E62" s="232"/>
      <c r="F62" s="232"/>
      <c r="G62" s="232"/>
      <c r="H62" s="232" t="s">
        <v>369</v>
      </c>
    </row>
    <row r="63" spans="4:8" ht="15" thickBot="1">
      <c r="D63" s="9">
        <v>50</v>
      </c>
      <c r="E63" s="232"/>
      <c r="F63" s="232"/>
      <c r="G63" s="232"/>
      <c r="H63" s="232" t="s">
        <v>369</v>
      </c>
    </row>
    <row r="64" spans="4:8" ht="15" thickBot="1">
      <c r="D64" s="9">
        <v>51</v>
      </c>
      <c r="E64" s="232"/>
      <c r="F64" s="232"/>
      <c r="G64" s="232"/>
      <c r="H64" s="232" t="s">
        <v>369</v>
      </c>
    </row>
    <row r="65" spans="4:8" ht="15" thickBot="1">
      <c r="D65" s="9">
        <v>52</v>
      </c>
      <c r="E65" s="232"/>
      <c r="F65" s="232"/>
      <c r="G65" s="232"/>
      <c r="H65" s="232" t="s">
        <v>369</v>
      </c>
    </row>
    <row r="66" spans="4:8" ht="15" thickBot="1">
      <c r="D66" s="9">
        <v>53</v>
      </c>
      <c r="E66" s="232"/>
      <c r="F66" s="232"/>
      <c r="G66" s="232"/>
      <c r="H66" s="232" t="s">
        <v>369</v>
      </c>
    </row>
    <row r="67" spans="4:8" ht="15" thickBot="1">
      <c r="D67" s="9">
        <v>54</v>
      </c>
      <c r="E67" s="232"/>
      <c r="F67" s="232"/>
      <c r="G67" s="232"/>
      <c r="H67" s="232" t="s">
        <v>369</v>
      </c>
    </row>
    <row r="68" spans="4:8" ht="15" thickBot="1">
      <c r="D68" s="9">
        <v>55</v>
      </c>
      <c r="E68" s="232"/>
      <c r="F68" s="232"/>
      <c r="G68" s="232"/>
      <c r="H68" s="232" t="s">
        <v>369</v>
      </c>
    </row>
    <row r="69" spans="4:8" ht="15" thickBot="1">
      <c r="D69" s="9">
        <v>56</v>
      </c>
      <c r="E69" s="232"/>
      <c r="F69" s="232"/>
      <c r="G69" s="232"/>
      <c r="H69" s="232" t="s">
        <v>369</v>
      </c>
    </row>
    <row r="70" spans="4:8" ht="15" thickBot="1">
      <c r="D70" s="9">
        <v>57</v>
      </c>
      <c r="E70" s="232"/>
      <c r="F70" s="232"/>
      <c r="G70" s="232"/>
      <c r="H70" s="232" t="s">
        <v>369</v>
      </c>
    </row>
    <row r="71" spans="4:8" ht="15" thickBot="1">
      <c r="D71" s="9">
        <v>58</v>
      </c>
      <c r="E71" s="232"/>
      <c r="F71" s="232"/>
      <c r="G71" s="232"/>
      <c r="H71" s="232" t="s">
        <v>369</v>
      </c>
    </row>
    <row r="72" spans="4:8" ht="15" thickBot="1">
      <c r="D72" s="9">
        <v>59</v>
      </c>
      <c r="E72" s="232"/>
      <c r="F72" s="232"/>
      <c r="G72" s="232"/>
      <c r="H72" s="232" t="s">
        <v>369</v>
      </c>
    </row>
    <row r="73" spans="4:8" ht="15" thickBot="1">
      <c r="D73" s="9">
        <v>60</v>
      </c>
      <c r="E73" s="232"/>
      <c r="F73" s="232"/>
      <c r="G73" s="232"/>
      <c r="H73" s="232" t="s">
        <v>369</v>
      </c>
    </row>
    <row r="74" spans="4:8" ht="15" thickBot="1">
      <c r="D74" s="9">
        <v>61</v>
      </c>
      <c r="E74" s="232"/>
      <c r="F74" s="232"/>
      <c r="G74" s="232"/>
      <c r="H74" s="232" t="s">
        <v>369</v>
      </c>
    </row>
    <row r="75" spans="4:8" ht="15" thickBot="1">
      <c r="D75" s="9">
        <v>62</v>
      </c>
      <c r="E75" s="232"/>
      <c r="F75" s="232"/>
      <c r="G75" s="232"/>
      <c r="H75" s="232" t="s">
        <v>369</v>
      </c>
    </row>
    <row r="76" spans="4:8" ht="15" thickBot="1">
      <c r="D76" s="9">
        <v>63</v>
      </c>
      <c r="E76" s="232"/>
      <c r="F76" s="232"/>
      <c r="G76" s="232"/>
      <c r="H76" s="232" t="s">
        <v>369</v>
      </c>
    </row>
    <row r="77" spans="4:8" ht="15" thickBot="1">
      <c r="D77" s="9">
        <v>64</v>
      </c>
      <c r="E77" s="232"/>
      <c r="F77" s="232"/>
      <c r="G77" s="232"/>
      <c r="H77" s="232" t="s">
        <v>369</v>
      </c>
    </row>
    <row r="78" spans="4:8" ht="15" thickBot="1">
      <c r="D78" s="9">
        <v>65</v>
      </c>
      <c r="E78" s="232"/>
      <c r="F78" s="232"/>
      <c r="G78" s="232"/>
      <c r="H78" s="232" t="s">
        <v>369</v>
      </c>
    </row>
    <row r="79" spans="4:8" ht="15" thickBot="1">
      <c r="D79" s="9">
        <v>66</v>
      </c>
      <c r="E79" s="232"/>
      <c r="F79" s="232"/>
      <c r="G79" s="232"/>
      <c r="H79" s="232" t="s">
        <v>369</v>
      </c>
    </row>
    <row r="80" spans="4:8" ht="15" thickBot="1">
      <c r="D80" s="9">
        <v>67</v>
      </c>
      <c r="E80" s="232"/>
      <c r="F80" s="232"/>
      <c r="G80" s="232"/>
      <c r="H80" s="232" t="s">
        <v>369</v>
      </c>
    </row>
    <row r="81" spans="4:8" ht="15" thickBot="1">
      <c r="D81" s="9">
        <v>68</v>
      </c>
      <c r="E81" s="232"/>
      <c r="F81" s="232"/>
      <c r="G81" s="232"/>
      <c r="H81" s="232" t="s">
        <v>369</v>
      </c>
    </row>
    <row r="82" spans="4:8" ht="15" thickBot="1">
      <c r="D82" s="9">
        <v>69</v>
      </c>
      <c r="E82" s="232"/>
      <c r="F82" s="232"/>
      <c r="G82" s="232"/>
      <c r="H82" s="232" t="s">
        <v>369</v>
      </c>
    </row>
    <row r="83" spans="4:8" ht="15" thickBot="1">
      <c r="D83" s="9">
        <v>70</v>
      </c>
      <c r="E83" s="232"/>
      <c r="F83" s="232"/>
      <c r="G83" s="232"/>
      <c r="H83" s="232" t="s">
        <v>369</v>
      </c>
    </row>
    <row r="84" spans="4:8" ht="15" thickBot="1">
      <c r="D84" s="9">
        <v>71</v>
      </c>
      <c r="E84" s="232"/>
      <c r="F84" s="232"/>
      <c r="G84" s="232"/>
      <c r="H84" s="232" t="s">
        <v>369</v>
      </c>
    </row>
    <row r="85" spans="4:8" ht="15" thickBot="1">
      <c r="D85" s="9">
        <v>72</v>
      </c>
      <c r="E85" s="232"/>
      <c r="F85" s="232"/>
      <c r="G85" s="232"/>
      <c r="H85" s="232" t="s">
        <v>369</v>
      </c>
    </row>
    <row r="86" spans="4:8" ht="15" thickBot="1">
      <c r="D86" s="9">
        <v>73</v>
      </c>
      <c r="E86" s="232"/>
      <c r="F86" s="232"/>
      <c r="G86" s="232"/>
      <c r="H86" s="232" t="s">
        <v>369</v>
      </c>
    </row>
    <row r="87" spans="4:8" ht="15" thickBot="1">
      <c r="D87" s="9">
        <v>74</v>
      </c>
      <c r="E87" s="232"/>
      <c r="F87" s="232"/>
      <c r="G87" s="232"/>
      <c r="H87" s="232" t="s">
        <v>369</v>
      </c>
    </row>
    <row r="88" spans="4:8" ht="15" thickBot="1">
      <c r="D88" s="9">
        <v>75</v>
      </c>
      <c r="E88" s="232"/>
      <c r="F88" s="232"/>
      <c r="G88" s="232"/>
      <c r="H88" s="232" t="s">
        <v>369</v>
      </c>
    </row>
    <row r="89" spans="4:8" ht="15" thickBot="1">
      <c r="D89" s="9">
        <v>76</v>
      </c>
      <c r="E89" s="232"/>
      <c r="F89" s="232"/>
      <c r="G89" s="232"/>
      <c r="H89" s="232" t="s">
        <v>369</v>
      </c>
    </row>
    <row r="90" spans="4:8" ht="15" thickBot="1">
      <c r="D90" s="9">
        <v>77</v>
      </c>
      <c r="E90" s="232"/>
      <c r="F90" s="232"/>
      <c r="G90" s="232"/>
      <c r="H90" s="232" t="s">
        <v>369</v>
      </c>
    </row>
    <row r="91" spans="4:8" ht="15" thickBot="1">
      <c r="D91" s="9">
        <v>78</v>
      </c>
      <c r="E91" s="232"/>
      <c r="F91" s="232"/>
      <c r="G91" s="232"/>
      <c r="H91" s="232" t="s">
        <v>369</v>
      </c>
    </row>
    <row r="92" spans="4:8" ht="15" thickBot="1">
      <c r="D92" s="9">
        <v>79</v>
      </c>
      <c r="E92" s="232"/>
      <c r="F92" s="232"/>
      <c r="G92" s="232"/>
      <c r="H92" s="232" t="s">
        <v>369</v>
      </c>
    </row>
    <row r="93" spans="4:8" ht="15" thickBot="1">
      <c r="D93" s="9">
        <v>80</v>
      </c>
      <c r="E93" s="232"/>
      <c r="F93" s="232"/>
      <c r="G93" s="232"/>
      <c r="H93" s="232" t="s">
        <v>369</v>
      </c>
    </row>
    <row r="94" spans="4:8" ht="15" thickBot="1">
      <c r="D94" s="9">
        <v>81</v>
      </c>
      <c r="E94" s="232"/>
      <c r="F94" s="232"/>
      <c r="G94" s="232"/>
      <c r="H94" s="232" t="s">
        <v>369</v>
      </c>
    </row>
    <row r="95" spans="4:8" ht="15" thickBot="1">
      <c r="D95" s="9">
        <v>82</v>
      </c>
      <c r="E95" s="232"/>
      <c r="F95" s="232"/>
      <c r="G95" s="232"/>
      <c r="H95" s="232" t="s">
        <v>369</v>
      </c>
    </row>
    <row r="96" spans="4:8" ht="15" thickBot="1">
      <c r="D96" s="9">
        <v>83</v>
      </c>
      <c r="E96" s="232"/>
      <c r="F96" s="232"/>
      <c r="G96" s="232"/>
      <c r="H96" s="232" t="s">
        <v>369</v>
      </c>
    </row>
    <row r="97" spans="4:8" ht="15" thickBot="1">
      <c r="D97" s="9">
        <v>84</v>
      </c>
      <c r="E97" s="232"/>
      <c r="F97" s="232"/>
      <c r="G97" s="232"/>
      <c r="H97" s="232" t="s">
        <v>369</v>
      </c>
    </row>
    <row r="98" spans="4:8" ht="15" thickBot="1">
      <c r="D98" s="9">
        <v>85</v>
      </c>
      <c r="E98" s="232"/>
      <c r="F98" s="232"/>
      <c r="G98" s="232"/>
      <c r="H98" s="232" t="s">
        <v>369</v>
      </c>
    </row>
    <row r="99" spans="4:8" ht="15" thickBot="1">
      <c r="D99" s="9">
        <v>86</v>
      </c>
      <c r="E99" s="232"/>
      <c r="F99" s="232"/>
      <c r="G99" s="232"/>
      <c r="H99" s="232" t="s">
        <v>369</v>
      </c>
    </row>
    <row r="100" spans="4:8" ht="15" thickBot="1">
      <c r="D100" s="9">
        <v>87</v>
      </c>
      <c r="E100" s="232"/>
      <c r="F100" s="232"/>
      <c r="G100" s="232"/>
      <c r="H100" s="232" t="s">
        <v>369</v>
      </c>
    </row>
    <row r="101" spans="4:8" ht="15" thickBot="1">
      <c r="D101" s="9">
        <v>88</v>
      </c>
      <c r="E101" s="232"/>
      <c r="F101" s="232"/>
      <c r="G101" s="232"/>
      <c r="H101" s="232" t="s">
        <v>369</v>
      </c>
    </row>
    <row r="102" spans="4:8" ht="15" thickBot="1">
      <c r="D102" s="9">
        <v>89</v>
      </c>
      <c r="E102" s="232"/>
      <c r="F102" s="232"/>
      <c r="G102" s="232"/>
      <c r="H102" s="232" t="s">
        <v>369</v>
      </c>
    </row>
    <row r="103" spans="4:8" ht="15" thickBot="1">
      <c r="D103" s="9">
        <v>90</v>
      </c>
      <c r="E103" s="232"/>
      <c r="F103" s="232"/>
      <c r="G103" s="232"/>
      <c r="H103" s="232" t="s">
        <v>369</v>
      </c>
    </row>
    <row r="104" spans="4:8" ht="15" thickBot="1">
      <c r="D104" s="9">
        <v>91</v>
      </c>
      <c r="E104" s="232"/>
      <c r="F104" s="232"/>
      <c r="G104" s="232"/>
      <c r="H104" s="232" t="s">
        <v>369</v>
      </c>
    </row>
    <row r="105" spans="4:8" ht="15" thickBot="1">
      <c r="D105" s="9">
        <v>92</v>
      </c>
      <c r="E105" s="232"/>
      <c r="F105" s="232"/>
      <c r="G105" s="232"/>
      <c r="H105" s="232" t="s">
        <v>369</v>
      </c>
    </row>
    <row r="106" spans="4:8" ht="15" thickBot="1">
      <c r="D106" s="9">
        <v>93</v>
      </c>
      <c r="E106" s="232"/>
      <c r="F106" s="232"/>
      <c r="G106" s="232"/>
      <c r="H106" s="232" t="s">
        <v>369</v>
      </c>
    </row>
    <row r="107" spans="4:8" ht="15" thickBot="1">
      <c r="D107" s="9">
        <v>94</v>
      </c>
      <c r="E107" s="232"/>
      <c r="F107" s="232"/>
      <c r="G107" s="232"/>
      <c r="H107" s="232" t="s">
        <v>369</v>
      </c>
    </row>
    <row r="108" spans="4:8" ht="15" thickBot="1">
      <c r="D108" s="9">
        <v>95</v>
      </c>
      <c r="E108" s="232"/>
      <c r="F108" s="232"/>
      <c r="G108" s="232"/>
      <c r="H108" s="232" t="s">
        <v>369</v>
      </c>
    </row>
    <row r="109" spans="4:8" ht="15" thickBot="1">
      <c r="D109" s="9">
        <v>96</v>
      </c>
      <c r="E109" s="232"/>
      <c r="F109" s="232"/>
      <c r="G109" s="232"/>
      <c r="H109" s="232" t="s">
        <v>369</v>
      </c>
    </row>
    <row r="110" spans="4:8" ht="15" thickBot="1">
      <c r="D110" s="9">
        <v>97</v>
      </c>
      <c r="E110" s="232"/>
      <c r="F110" s="232"/>
      <c r="G110" s="232"/>
      <c r="H110" s="232" t="s">
        <v>369</v>
      </c>
    </row>
    <row r="111" spans="4:8" ht="15" thickBot="1">
      <c r="D111" s="9">
        <v>98</v>
      </c>
      <c r="E111" s="232"/>
      <c r="F111" s="232"/>
      <c r="G111" s="232"/>
      <c r="H111" s="232" t="s">
        <v>369</v>
      </c>
    </row>
    <row r="112" spans="4:8" ht="15" thickBot="1">
      <c r="D112" s="9">
        <v>99</v>
      </c>
      <c r="E112" s="232"/>
      <c r="F112" s="232"/>
      <c r="G112" s="232"/>
      <c r="H112" s="232" t="s">
        <v>369</v>
      </c>
    </row>
    <row r="113" spans="4:8" ht="15" thickBot="1">
      <c r="D113" s="9">
        <v>100</v>
      </c>
      <c r="E113" s="232"/>
      <c r="F113" s="232"/>
      <c r="G113" s="232"/>
      <c r="H113" s="232" t="s">
        <v>369</v>
      </c>
    </row>
    <row r="114" spans="4:8" ht="15" thickBot="1">
      <c r="D114" s="9">
        <v>101</v>
      </c>
      <c r="E114" s="232"/>
      <c r="F114" s="232"/>
      <c r="G114" s="232"/>
      <c r="H114" s="232" t="s">
        <v>369</v>
      </c>
    </row>
    <row r="115" spans="4:8" ht="15" thickBot="1">
      <c r="D115" s="9">
        <v>102</v>
      </c>
      <c r="E115" s="232"/>
      <c r="F115" s="232"/>
      <c r="G115" s="232"/>
      <c r="H115" s="232" t="s">
        <v>369</v>
      </c>
    </row>
    <row r="116" spans="4:8" ht="15" thickBot="1">
      <c r="D116" s="9">
        <v>103</v>
      </c>
      <c r="E116" s="232"/>
      <c r="F116" s="232"/>
      <c r="G116" s="232"/>
      <c r="H116" s="232" t="s">
        <v>369</v>
      </c>
    </row>
    <row r="117" spans="4:8" ht="15" thickBot="1">
      <c r="D117" s="9">
        <v>104</v>
      </c>
      <c r="E117" s="232"/>
      <c r="F117" s="232"/>
      <c r="G117" s="232"/>
      <c r="H117" s="232" t="s">
        <v>369</v>
      </c>
    </row>
    <row r="118" spans="4:8" ht="15" thickBot="1">
      <c r="D118" s="9">
        <v>105</v>
      </c>
      <c r="E118" s="232"/>
      <c r="F118" s="232"/>
      <c r="G118" s="232"/>
      <c r="H118" s="232" t="s">
        <v>369</v>
      </c>
    </row>
    <row r="119" spans="4:8" ht="15" thickBot="1">
      <c r="D119" s="9">
        <v>106</v>
      </c>
      <c r="E119" s="232"/>
      <c r="F119" s="232"/>
      <c r="G119" s="232"/>
      <c r="H119" s="232" t="s">
        <v>369</v>
      </c>
    </row>
    <row r="120" spans="4:8" ht="15" thickBot="1">
      <c r="D120" s="9">
        <v>107</v>
      </c>
      <c r="E120" s="232"/>
      <c r="F120" s="232"/>
      <c r="G120" s="232"/>
      <c r="H120" s="232" t="s">
        <v>369</v>
      </c>
    </row>
    <row r="121" spans="4:8" ht="15" thickBot="1">
      <c r="D121" s="9">
        <v>108</v>
      </c>
      <c r="E121" s="232"/>
      <c r="F121" s="232"/>
      <c r="G121" s="232"/>
      <c r="H121" s="232" t="s">
        <v>369</v>
      </c>
    </row>
    <row r="122" spans="4:8" ht="15" thickBot="1">
      <c r="D122" s="9">
        <v>109</v>
      </c>
      <c r="E122" s="232"/>
      <c r="F122" s="232"/>
      <c r="G122" s="232"/>
      <c r="H122" s="232" t="s">
        <v>369</v>
      </c>
    </row>
    <row r="123" spans="4:8" ht="15" thickBot="1">
      <c r="D123" s="9">
        <v>110</v>
      </c>
      <c r="E123" s="232"/>
      <c r="F123" s="232"/>
      <c r="G123" s="232"/>
      <c r="H123" s="232" t="s">
        <v>369</v>
      </c>
    </row>
    <row r="124" spans="4:8" ht="15" thickBot="1">
      <c r="D124" s="9">
        <v>111</v>
      </c>
      <c r="E124" s="232"/>
      <c r="F124" s="232"/>
      <c r="G124" s="232"/>
      <c r="H124" s="232" t="s">
        <v>369</v>
      </c>
    </row>
    <row r="125" spans="4:8" ht="15" thickBot="1">
      <c r="D125" s="9">
        <v>112</v>
      </c>
      <c r="E125" s="232"/>
      <c r="F125" s="232"/>
      <c r="G125" s="232"/>
      <c r="H125" s="232" t="s">
        <v>369</v>
      </c>
    </row>
    <row r="126" spans="4:8" ht="15" thickBot="1">
      <c r="D126" s="9">
        <v>113</v>
      </c>
      <c r="E126" s="232"/>
      <c r="F126" s="232"/>
      <c r="G126" s="232"/>
      <c r="H126" s="232" t="s">
        <v>369</v>
      </c>
    </row>
    <row r="127" spans="4:8" ht="15" thickBot="1">
      <c r="D127" s="9">
        <v>114</v>
      </c>
      <c r="E127" s="232"/>
      <c r="F127" s="232"/>
      <c r="G127" s="232"/>
      <c r="H127" s="232" t="s">
        <v>369</v>
      </c>
    </row>
    <row r="128" spans="4:8" ht="15" thickBot="1">
      <c r="D128" s="9">
        <v>115</v>
      </c>
      <c r="E128" s="232"/>
      <c r="F128" s="232"/>
      <c r="G128" s="232"/>
      <c r="H128" s="232" t="s">
        <v>369</v>
      </c>
    </row>
    <row r="129" spans="4:8" ht="15" thickBot="1">
      <c r="D129" s="9">
        <v>116</v>
      </c>
      <c r="E129" s="232"/>
      <c r="F129" s="232"/>
      <c r="G129" s="232"/>
      <c r="H129" s="232" t="s">
        <v>369</v>
      </c>
    </row>
    <row r="130" spans="4:8" ht="15" thickBot="1">
      <c r="D130" s="9">
        <v>117</v>
      </c>
      <c r="E130" s="232"/>
      <c r="F130" s="232"/>
      <c r="G130" s="232"/>
      <c r="H130" s="232" t="s">
        <v>369</v>
      </c>
    </row>
    <row r="131" spans="4:8" ht="15" thickBot="1">
      <c r="D131" s="9">
        <v>118</v>
      </c>
      <c r="E131" s="232"/>
      <c r="F131" s="232"/>
      <c r="G131" s="232"/>
      <c r="H131" s="232" t="s">
        <v>369</v>
      </c>
    </row>
    <row r="132" spans="4:8" ht="15" thickBot="1">
      <c r="D132" s="9">
        <v>119</v>
      </c>
      <c r="E132" s="232"/>
      <c r="F132" s="232"/>
      <c r="G132" s="232"/>
      <c r="H132" s="232" t="s">
        <v>369</v>
      </c>
    </row>
    <row r="133" spans="4:8" ht="15" thickBot="1">
      <c r="D133" s="9">
        <v>120</v>
      </c>
      <c r="E133" s="232"/>
      <c r="F133" s="232"/>
      <c r="G133" s="232"/>
      <c r="H133" s="232" t="s">
        <v>369</v>
      </c>
    </row>
    <row r="134" spans="4:8" ht="15" thickBot="1">
      <c r="D134" s="9">
        <v>121</v>
      </c>
      <c r="E134" s="232"/>
      <c r="F134" s="232"/>
      <c r="G134" s="232"/>
      <c r="H134" s="232" t="s">
        <v>369</v>
      </c>
    </row>
    <row r="135" spans="4:8" ht="15" thickBot="1">
      <c r="D135" s="9">
        <v>122</v>
      </c>
      <c r="E135" s="232"/>
      <c r="F135" s="232"/>
      <c r="G135" s="232"/>
      <c r="H135" s="232" t="s">
        <v>369</v>
      </c>
    </row>
    <row r="136" spans="4:8" ht="15" thickBot="1">
      <c r="D136" s="9">
        <v>123</v>
      </c>
      <c r="E136" s="232"/>
      <c r="F136" s="232"/>
      <c r="G136" s="232"/>
      <c r="H136" s="232" t="s">
        <v>369</v>
      </c>
    </row>
    <row r="137" spans="4:8" ht="15" thickBot="1">
      <c r="D137" s="9">
        <v>124</v>
      </c>
      <c r="E137" s="232"/>
      <c r="F137" s="232"/>
      <c r="G137" s="232"/>
      <c r="H137" s="232" t="s">
        <v>369</v>
      </c>
    </row>
    <row r="138" spans="4:8" ht="15" thickBot="1">
      <c r="D138" s="9">
        <v>125</v>
      </c>
      <c r="E138" s="232"/>
      <c r="F138" s="232"/>
      <c r="G138" s="232"/>
      <c r="H138" s="232" t="s">
        <v>369</v>
      </c>
    </row>
    <row r="139" spans="4:8" ht="15" thickBot="1">
      <c r="D139" s="9">
        <v>126</v>
      </c>
      <c r="E139" s="232"/>
      <c r="F139" s="232"/>
      <c r="G139" s="232"/>
      <c r="H139" s="232" t="s">
        <v>369</v>
      </c>
    </row>
    <row r="140" spans="4:8" ht="15" thickBot="1">
      <c r="D140" s="9">
        <v>127</v>
      </c>
      <c r="E140" s="232"/>
      <c r="F140" s="232"/>
      <c r="G140" s="232"/>
      <c r="H140" s="232" t="s">
        <v>369</v>
      </c>
    </row>
    <row r="141" spans="4:8" ht="15" thickBot="1">
      <c r="D141" s="9">
        <v>128</v>
      </c>
      <c r="E141" s="232"/>
      <c r="F141" s="232"/>
      <c r="G141" s="232"/>
      <c r="H141" s="232" t="s">
        <v>369</v>
      </c>
    </row>
    <row r="142" spans="4:8" ht="15" thickBot="1">
      <c r="D142" s="9">
        <v>129</v>
      </c>
      <c r="E142" s="232"/>
      <c r="F142" s="232"/>
      <c r="G142" s="232"/>
      <c r="H142" s="232" t="s">
        <v>369</v>
      </c>
    </row>
    <row r="143" spans="4:8" ht="15" thickBot="1">
      <c r="D143" s="9">
        <v>130</v>
      </c>
      <c r="E143" s="232"/>
      <c r="F143" s="232"/>
      <c r="G143" s="232"/>
      <c r="H143" s="232" t="s">
        <v>369</v>
      </c>
    </row>
    <row r="144" spans="4:8" ht="15" thickBot="1">
      <c r="D144" s="9">
        <v>131</v>
      </c>
      <c r="E144" s="232"/>
      <c r="F144" s="232"/>
      <c r="G144" s="232"/>
      <c r="H144" s="232" t="s">
        <v>369</v>
      </c>
    </row>
    <row r="145" spans="4:8" ht="15" thickBot="1">
      <c r="D145" s="9">
        <v>132</v>
      </c>
      <c r="E145" s="232"/>
      <c r="F145" s="232"/>
      <c r="G145" s="232"/>
      <c r="H145" s="232" t="s">
        <v>369</v>
      </c>
    </row>
    <row r="146" spans="4:8" ht="15" thickBot="1">
      <c r="D146" s="9">
        <v>133</v>
      </c>
      <c r="E146" s="232"/>
      <c r="F146" s="232"/>
      <c r="G146" s="232"/>
      <c r="H146" s="232" t="s">
        <v>369</v>
      </c>
    </row>
    <row r="147" spans="4:8" ht="15" thickBot="1">
      <c r="D147" s="9">
        <v>134</v>
      </c>
      <c r="E147" s="232"/>
      <c r="F147" s="232"/>
      <c r="G147" s="232"/>
      <c r="H147" s="232" t="s">
        <v>369</v>
      </c>
    </row>
    <row r="148" spans="4:8" ht="15" thickBot="1">
      <c r="D148" s="9">
        <v>135</v>
      </c>
      <c r="E148" s="232"/>
      <c r="F148" s="232"/>
      <c r="G148" s="232"/>
      <c r="H148" s="232" t="s">
        <v>369</v>
      </c>
    </row>
    <row r="149" spans="4:8" ht="15" thickBot="1">
      <c r="D149" s="9">
        <v>136</v>
      </c>
      <c r="E149" s="232"/>
      <c r="F149" s="232"/>
      <c r="G149" s="232"/>
      <c r="H149" s="232" t="s">
        <v>369</v>
      </c>
    </row>
    <row r="150" spans="4:8" ht="15" thickBot="1">
      <c r="D150" s="9">
        <v>137</v>
      </c>
      <c r="E150" s="232"/>
      <c r="F150" s="232"/>
      <c r="G150" s="232"/>
      <c r="H150" s="232" t="s">
        <v>369</v>
      </c>
    </row>
    <row r="151" spans="4:8" ht="15" thickBot="1">
      <c r="D151" s="9">
        <v>138</v>
      </c>
      <c r="E151" s="232"/>
      <c r="F151" s="232"/>
      <c r="G151" s="232"/>
      <c r="H151" s="232" t="s">
        <v>369</v>
      </c>
    </row>
    <row r="152" spans="4:8" ht="15" thickBot="1">
      <c r="D152" s="9">
        <v>139</v>
      </c>
      <c r="E152" s="232"/>
      <c r="F152" s="232"/>
      <c r="G152" s="232"/>
      <c r="H152" s="232" t="s">
        <v>369</v>
      </c>
    </row>
    <row r="153" spans="4:8" ht="15" thickBot="1">
      <c r="D153" s="9">
        <v>140</v>
      </c>
      <c r="E153" s="232"/>
      <c r="F153" s="232"/>
      <c r="G153" s="232"/>
      <c r="H153" s="232" t="s">
        <v>369</v>
      </c>
    </row>
    <row r="154" spans="4:8" ht="15" thickBot="1">
      <c r="D154" s="9">
        <v>141</v>
      </c>
      <c r="E154" s="232"/>
      <c r="F154" s="232"/>
      <c r="G154" s="232"/>
      <c r="H154" s="232" t="s">
        <v>369</v>
      </c>
    </row>
    <row r="155" spans="4:8" ht="15" thickBot="1">
      <c r="D155" s="9">
        <v>142</v>
      </c>
      <c r="E155" s="232"/>
      <c r="F155" s="232"/>
      <c r="G155" s="232"/>
      <c r="H155" s="232" t="s">
        <v>369</v>
      </c>
    </row>
    <row r="156" spans="4:8" ht="15" thickBot="1">
      <c r="D156" s="9">
        <v>143</v>
      </c>
      <c r="E156" s="232"/>
      <c r="F156" s="232"/>
      <c r="G156" s="232"/>
      <c r="H156" s="232" t="s">
        <v>369</v>
      </c>
    </row>
    <row r="157" spans="4:8" ht="15" thickBot="1">
      <c r="D157" s="9">
        <v>144</v>
      </c>
      <c r="E157" s="232"/>
      <c r="F157" s="232"/>
      <c r="G157" s="232"/>
      <c r="H157" s="232" t="s">
        <v>369</v>
      </c>
    </row>
    <row r="158" spans="4:8" ht="15" thickBot="1">
      <c r="D158" s="9">
        <v>145</v>
      </c>
      <c r="E158" s="232"/>
      <c r="F158" s="232"/>
      <c r="G158" s="232"/>
      <c r="H158" s="232" t="s">
        <v>369</v>
      </c>
    </row>
    <row r="159" spans="4:8" ht="15" thickBot="1">
      <c r="D159" s="9">
        <v>146</v>
      </c>
      <c r="E159" s="232"/>
      <c r="F159" s="232"/>
      <c r="G159" s="232"/>
      <c r="H159" s="232" t="s">
        <v>369</v>
      </c>
    </row>
    <row r="160" spans="4:8" ht="15" thickBot="1">
      <c r="D160" s="9">
        <v>147</v>
      </c>
      <c r="E160" s="232"/>
      <c r="F160" s="232"/>
      <c r="G160" s="232"/>
      <c r="H160" s="232" t="s">
        <v>369</v>
      </c>
    </row>
    <row r="161" spans="4:8" ht="15" thickBot="1">
      <c r="D161" s="9">
        <v>148</v>
      </c>
      <c r="E161" s="232"/>
      <c r="F161" s="232"/>
      <c r="G161" s="232"/>
      <c r="H161" s="232" t="s">
        <v>369</v>
      </c>
    </row>
    <row r="162" spans="4:8" ht="15" thickBot="1">
      <c r="D162" s="9">
        <v>149</v>
      </c>
      <c r="E162" s="232"/>
      <c r="F162" s="232"/>
      <c r="G162" s="232"/>
      <c r="H162" s="232" t="s">
        <v>369</v>
      </c>
    </row>
    <row r="163" spans="4:8" ht="15" thickBot="1">
      <c r="D163" s="9">
        <v>150</v>
      </c>
      <c r="E163" s="232"/>
      <c r="F163" s="232"/>
      <c r="G163" s="232"/>
      <c r="H163" s="232" t="s">
        <v>369</v>
      </c>
    </row>
    <row r="164" spans="4:8" ht="15" thickBot="1">
      <c r="D164" s="9">
        <v>151</v>
      </c>
      <c r="E164" s="232"/>
      <c r="F164" s="232"/>
      <c r="G164" s="232"/>
      <c r="H164" s="232" t="s">
        <v>369</v>
      </c>
    </row>
    <row r="165" spans="4:8" ht="15" thickBot="1">
      <c r="D165" s="9">
        <v>152</v>
      </c>
      <c r="E165" s="232"/>
      <c r="F165" s="232"/>
      <c r="G165" s="232"/>
      <c r="H165" s="232" t="s">
        <v>369</v>
      </c>
    </row>
    <row r="166" spans="4:8" ht="15" thickBot="1">
      <c r="D166" s="9">
        <v>153</v>
      </c>
      <c r="E166" s="232"/>
      <c r="F166" s="232"/>
      <c r="G166" s="232"/>
      <c r="H166" s="232" t="s">
        <v>369</v>
      </c>
    </row>
    <row r="167" spans="4:8" ht="15" thickBot="1">
      <c r="D167" s="9">
        <v>154</v>
      </c>
      <c r="E167" s="232"/>
      <c r="F167" s="232"/>
      <c r="G167" s="232"/>
      <c r="H167" s="232" t="s">
        <v>369</v>
      </c>
    </row>
    <row r="168" spans="4:8" ht="15" thickBot="1">
      <c r="D168" s="9">
        <v>155</v>
      </c>
      <c r="E168" s="232"/>
      <c r="F168" s="232"/>
      <c r="G168" s="232"/>
      <c r="H168" s="232" t="s">
        <v>369</v>
      </c>
    </row>
    <row r="169" spans="4:8" ht="15" thickBot="1">
      <c r="D169" s="9">
        <v>156</v>
      </c>
      <c r="E169" s="232"/>
      <c r="F169" s="232"/>
      <c r="G169" s="232"/>
      <c r="H169" s="232" t="s">
        <v>369</v>
      </c>
    </row>
    <row r="170" spans="4:8" ht="15" thickBot="1">
      <c r="D170" s="9">
        <v>157</v>
      </c>
      <c r="E170" s="232"/>
      <c r="F170" s="232"/>
      <c r="G170" s="232"/>
      <c r="H170" s="232" t="s">
        <v>369</v>
      </c>
    </row>
    <row r="171" spans="4:8" ht="15" thickBot="1">
      <c r="D171" s="9">
        <v>158</v>
      </c>
      <c r="E171" s="232"/>
      <c r="F171" s="232"/>
      <c r="G171" s="232"/>
      <c r="H171" s="232" t="s">
        <v>369</v>
      </c>
    </row>
    <row r="172" spans="4:8" ht="15" thickBot="1">
      <c r="D172" s="9">
        <v>159</v>
      </c>
      <c r="E172" s="232"/>
      <c r="F172" s="232"/>
      <c r="G172" s="232"/>
      <c r="H172" s="232" t="s">
        <v>369</v>
      </c>
    </row>
    <row r="173" spans="4:8" ht="15" thickBot="1">
      <c r="D173" s="9">
        <v>160</v>
      </c>
      <c r="E173" s="232"/>
      <c r="F173" s="232"/>
      <c r="G173" s="232"/>
      <c r="H173" s="232" t="s">
        <v>369</v>
      </c>
    </row>
    <row r="174" spans="4:8" ht="15" thickBot="1">
      <c r="D174" s="9">
        <v>161</v>
      </c>
      <c r="E174" s="232"/>
      <c r="F174" s="232"/>
      <c r="G174" s="232"/>
      <c r="H174" s="232" t="s">
        <v>369</v>
      </c>
    </row>
    <row r="175" spans="4:8" ht="15" thickBot="1">
      <c r="D175" s="9">
        <v>162</v>
      </c>
      <c r="E175" s="232"/>
      <c r="F175" s="232"/>
      <c r="G175" s="232"/>
      <c r="H175" s="232" t="s">
        <v>369</v>
      </c>
    </row>
    <row r="176" spans="4:8" ht="15" thickBot="1">
      <c r="D176" s="9">
        <v>163</v>
      </c>
      <c r="E176" s="232"/>
      <c r="F176" s="232"/>
      <c r="G176" s="232"/>
      <c r="H176" s="232" t="s">
        <v>369</v>
      </c>
    </row>
    <row r="177" spans="4:8" ht="15" thickBot="1">
      <c r="D177" s="9">
        <v>164</v>
      </c>
      <c r="E177" s="232"/>
      <c r="F177" s="232"/>
      <c r="G177" s="232"/>
      <c r="H177" s="232" t="s">
        <v>369</v>
      </c>
    </row>
    <row r="178" spans="4:8" ht="15" thickBot="1">
      <c r="D178" s="9">
        <v>165</v>
      </c>
      <c r="E178" s="232"/>
      <c r="F178" s="232"/>
      <c r="G178" s="232"/>
      <c r="H178" s="232" t="s">
        <v>369</v>
      </c>
    </row>
    <row r="179" spans="4:8" ht="15" thickBot="1">
      <c r="D179" s="9">
        <v>166</v>
      </c>
      <c r="E179" s="232"/>
      <c r="F179" s="232"/>
      <c r="G179" s="232"/>
      <c r="H179" s="232" t="s">
        <v>369</v>
      </c>
    </row>
    <row r="180" spans="4:8" ht="15" thickBot="1">
      <c r="D180" s="9">
        <v>167</v>
      </c>
      <c r="E180" s="232"/>
      <c r="F180" s="232"/>
      <c r="G180" s="232"/>
      <c r="H180" s="232" t="s">
        <v>369</v>
      </c>
    </row>
    <row r="181" spans="4:8" ht="15" thickBot="1">
      <c r="D181" s="9">
        <v>168</v>
      </c>
      <c r="E181" s="232"/>
      <c r="F181" s="232"/>
      <c r="G181" s="232"/>
      <c r="H181" s="232" t="s">
        <v>369</v>
      </c>
    </row>
    <row r="182" spans="4:8" ht="15" thickBot="1">
      <c r="D182" s="9">
        <v>169</v>
      </c>
      <c r="E182" s="232"/>
      <c r="F182" s="232"/>
      <c r="G182" s="232"/>
      <c r="H182" s="232" t="s">
        <v>369</v>
      </c>
    </row>
    <row r="183" spans="4:8" ht="15" thickBot="1">
      <c r="D183" s="9">
        <v>170</v>
      </c>
      <c r="E183" s="232"/>
      <c r="F183" s="232"/>
      <c r="G183" s="232"/>
      <c r="H183" s="232" t="s">
        <v>369</v>
      </c>
    </row>
    <row r="184" spans="4:8" ht="15" thickBot="1">
      <c r="D184" s="9">
        <v>171</v>
      </c>
      <c r="E184" s="232"/>
      <c r="F184" s="232"/>
      <c r="G184" s="232"/>
      <c r="H184" s="232" t="s">
        <v>369</v>
      </c>
    </row>
    <row r="185" spans="4:8" ht="15" thickBot="1">
      <c r="D185" s="9">
        <v>172</v>
      </c>
      <c r="E185" s="232"/>
      <c r="F185" s="232"/>
      <c r="G185" s="232"/>
      <c r="H185" s="232" t="s">
        <v>369</v>
      </c>
    </row>
    <row r="186" spans="4:8" ht="15" thickBot="1">
      <c r="D186" s="9">
        <v>173</v>
      </c>
      <c r="E186" s="232"/>
      <c r="F186" s="232"/>
      <c r="G186" s="232"/>
      <c r="H186" s="232" t="s">
        <v>369</v>
      </c>
    </row>
    <row r="187" spans="4:8" ht="15" thickBot="1">
      <c r="D187" s="9">
        <v>174</v>
      </c>
      <c r="E187" s="232"/>
      <c r="F187" s="232"/>
      <c r="G187" s="232"/>
      <c r="H187" s="232" t="s">
        <v>369</v>
      </c>
    </row>
    <row r="188" spans="4:8" ht="15" thickBot="1">
      <c r="D188" s="9">
        <v>175</v>
      </c>
      <c r="E188" s="232"/>
      <c r="F188" s="232"/>
      <c r="G188" s="232"/>
      <c r="H188" s="232" t="s">
        <v>369</v>
      </c>
    </row>
    <row r="189" spans="4:8" ht="15" thickBot="1">
      <c r="D189" s="9">
        <v>176</v>
      </c>
      <c r="E189" s="232"/>
      <c r="F189" s="232"/>
      <c r="G189" s="232"/>
      <c r="H189" s="232" t="s">
        <v>369</v>
      </c>
    </row>
    <row r="190" spans="4:8" ht="15" thickBot="1">
      <c r="D190" s="9">
        <v>177</v>
      </c>
      <c r="E190" s="232"/>
      <c r="F190" s="232"/>
      <c r="G190" s="232"/>
      <c r="H190" s="232" t="s">
        <v>369</v>
      </c>
    </row>
    <row r="191" spans="4:8" ht="15" thickBot="1">
      <c r="D191" s="9">
        <v>178</v>
      </c>
      <c r="E191" s="232"/>
      <c r="F191" s="232"/>
      <c r="G191" s="232"/>
      <c r="H191" s="232" t="s">
        <v>369</v>
      </c>
    </row>
    <row r="192" spans="4:8" ht="15" thickBot="1">
      <c r="D192" s="9">
        <v>179</v>
      </c>
      <c r="E192" s="232"/>
      <c r="F192" s="232"/>
      <c r="G192" s="232"/>
      <c r="H192" s="232" t="s">
        <v>369</v>
      </c>
    </row>
    <row r="193" spans="4:8" ht="15" thickBot="1">
      <c r="D193" s="9">
        <v>180</v>
      </c>
      <c r="E193" s="232"/>
      <c r="F193" s="232"/>
      <c r="G193" s="232"/>
      <c r="H193" s="232" t="s">
        <v>369</v>
      </c>
    </row>
    <row r="194" spans="4:8" ht="15" thickBot="1">
      <c r="D194" s="9">
        <v>181</v>
      </c>
      <c r="E194" s="232"/>
      <c r="F194" s="232"/>
      <c r="G194" s="232"/>
      <c r="H194" s="232" t="s">
        <v>369</v>
      </c>
    </row>
    <row r="195" spans="4:8" ht="15" thickBot="1">
      <c r="D195" s="9">
        <v>182</v>
      </c>
      <c r="E195" s="232"/>
      <c r="F195" s="232"/>
      <c r="G195" s="232"/>
      <c r="H195" s="232" t="s">
        <v>369</v>
      </c>
    </row>
    <row r="196" spans="4:8" ht="15" thickBot="1">
      <c r="D196" s="9">
        <v>183</v>
      </c>
      <c r="E196" s="232"/>
      <c r="F196" s="232"/>
      <c r="G196" s="232"/>
      <c r="H196" s="232" t="s">
        <v>369</v>
      </c>
    </row>
    <row r="197" spans="4:8" ht="15" thickBot="1">
      <c r="D197" s="9">
        <v>184</v>
      </c>
      <c r="E197" s="232"/>
      <c r="F197" s="232"/>
      <c r="G197" s="232"/>
      <c r="H197" s="232" t="s">
        <v>369</v>
      </c>
    </row>
    <row r="198" spans="4:8" ht="15" thickBot="1">
      <c r="D198" s="9">
        <v>185</v>
      </c>
      <c r="E198" s="232"/>
      <c r="F198" s="232"/>
      <c r="G198" s="232"/>
      <c r="H198" s="232" t="s">
        <v>369</v>
      </c>
    </row>
    <row r="199" spans="4:8" ht="15" thickBot="1">
      <c r="D199" s="9">
        <v>186</v>
      </c>
      <c r="E199" s="232"/>
      <c r="F199" s="232"/>
      <c r="G199" s="232"/>
      <c r="H199" s="232" t="s">
        <v>369</v>
      </c>
    </row>
    <row r="200" spans="4:8" ht="15" thickBot="1">
      <c r="D200" s="9">
        <v>187</v>
      </c>
      <c r="E200" s="232"/>
      <c r="F200" s="232"/>
      <c r="G200" s="232"/>
      <c r="H200" s="232" t="s">
        <v>369</v>
      </c>
    </row>
    <row r="201" spans="4:8" ht="15" thickBot="1">
      <c r="D201" s="9">
        <v>188</v>
      </c>
      <c r="E201" s="232"/>
      <c r="F201" s="232"/>
      <c r="G201" s="232"/>
      <c r="H201" s="232" t="s">
        <v>369</v>
      </c>
    </row>
    <row r="202" spans="4:8" ht="15" thickBot="1">
      <c r="D202" s="9">
        <v>189</v>
      </c>
      <c r="E202" s="232"/>
      <c r="F202" s="232"/>
      <c r="G202" s="232"/>
      <c r="H202" s="232" t="s">
        <v>369</v>
      </c>
    </row>
    <row r="203" spans="4:8" ht="15" thickBot="1">
      <c r="D203" s="9">
        <v>190</v>
      </c>
      <c r="E203" s="232"/>
      <c r="F203" s="232"/>
      <c r="G203" s="232"/>
      <c r="H203" s="232" t="s">
        <v>369</v>
      </c>
    </row>
    <row r="204" spans="4:8" ht="15" thickBot="1">
      <c r="D204" s="9">
        <v>191</v>
      </c>
      <c r="E204" s="232"/>
      <c r="F204" s="232"/>
      <c r="G204" s="232"/>
      <c r="H204" s="232" t="s">
        <v>369</v>
      </c>
    </row>
    <row r="205" spans="4:8" ht="15" thickBot="1">
      <c r="D205" s="9">
        <v>192</v>
      </c>
      <c r="E205" s="232"/>
      <c r="F205" s="232"/>
      <c r="G205" s="232"/>
      <c r="H205" s="232" t="s">
        <v>369</v>
      </c>
    </row>
    <row r="206" spans="4:8" ht="15" thickBot="1">
      <c r="D206" s="9">
        <v>193</v>
      </c>
      <c r="E206" s="232"/>
      <c r="F206" s="232"/>
      <c r="G206" s="232"/>
      <c r="H206" s="232" t="s">
        <v>369</v>
      </c>
    </row>
    <row r="207" spans="4:8" ht="15" thickBot="1">
      <c r="D207" s="9">
        <v>194</v>
      </c>
      <c r="E207" s="232"/>
      <c r="F207" s="232"/>
      <c r="G207" s="232"/>
      <c r="H207" s="232" t="s">
        <v>369</v>
      </c>
    </row>
    <row r="208" spans="4:8" ht="15" thickBot="1">
      <c r="D208" s="9">
        <v>195</v>
      </c>
      <c r="E208" s="232"/>
      <c r="F208" s="232"/>
      <c r="G208" s="232"/>
      <c r="H208" s="232" t="s">
        <v>369</v>
      </c>
    </row>
    <row r="209" spans="4:8" ht="15" thickBot="1">
      <c r="D209" s="9">
        <v>196</v>
      </c>
      <c r="E209" s="232"/>
      <c r="F209" s="232"/>
      <c r="G209" s="232"/>
      <c r="H209" s="232" t="s">
        <v>369</v>
      </c>
    </row>
    <row r="210" spans="4:8" ht="15" thickBot="1">
      <c r="D210" s="9">
        <v>197</v>
      </c>
      <c r="E210" s="232"/>
      <c r="F210" s="232"/>
      <c r="G210" s="232"/>
      <c r="H210" s="232" t="s">
        <v>369</v>
      </c>
    </row>
    <row r="211" spans="4:8" ht="15" thickBot="1">
      <c r="D211" s="9">
        <v>198</v>
      </c>
      <c r="E211" s="232"/>
      <c r="F211" s="232"/>
      <c r="G211" s="232"/>
      <c r="H211" s="232" t="s">
        <v>369</v>
      </c>
    </row>
    <row r="212" spans="4:8" ht="15" thickBot="1">
      <c r="D212" s="9">
        <v>199</v>
      </c>
      <c r="E212" s="232"/>
      <c r="F212" s="232"/>
      <c r="G212" s="232"/>
      <c r="H212" s="232" t="s">
        <v>369</v>
      </c>
    </row>
    <row r="213" spans="4:8" ht="15" thickBot="1">
      <c r="D213" s="9">
        <v>200</v>
      </c>
      <c r="E213" s="232"/>
      <c r="F213" s="232"/>
      <c r="G213" s="232"/>
      <c r="H213" s="232" t="s">
        <v>369</v>
      </c>
    </row>
  </sheetData>
  <sheetProtection sheet="1" objects="1" scenarios="1" selectLockedCells="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7AD5629-09E1-4AFE-8E06-1FD60F2DE008}">
          <x14:formula1>
            <xm:f>lists!$B$1:$B$2</xm:f>
          </x14:formula1>
          <xm:sqref>G14:G213</xm:sqref>
        </x14:dataValidation>
        <x14:dataValidation type="list" allowBlank="1" showInputMessage="1" showErrorMessage="1" xr:uid="{866FAF74-31AF-4CE5-93B0-2241C52220E8}">
          <x14:formula1>
            <xm:f>lists!$E$1:$E$2</xm:f>
          </x14:formula1>
          <xm:sqref>H14:H213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7C990-7DD3-4276-B240-AB320A38309E}">
  <sheetPr>
    <tabColor theme="1"/>
  </sheetPr>
  <dimension ref="B2:H302"/>
  <sheetViews>
    <sheetView workbookViewId="0">
      <selection activeCell="P12" sqref="P12"/>
    </sheetView>
  </sheetViews>
  <sheetFormatPr defaultColWidth="8.81640625" defaultRowHeight="14.5"/>
  <cols>
    <col min="1" max="1" width="6.453125" customWidth="1"/>
    <col min="2" max="2" width="53.26953125" customWidth="1"/>
    <col min="3" max="3" width="17.7265625" customWidth="1"/>
    <col min="4" max="4" width="49.26953125" customWidth="1"/>
    <col min="5" max="5" width="31" customWidth="1"/>
  </cols>
  <sheetData>
    <row r="2" spans="2:2" ht="21">
      <c r="B2" s="190" t="s">
        <v>123</v>
      </c>
    </row>
    <row r="4" spans="2:2">
      <c r="B4" t="s">
        <v>124</v>
      </c>
    </row>
    <row r="6" spans="2:2">
      <c r="B6" t="s">
        <v>125</v>
      </c>
    </row>
    <row r="8" spans="2:2">
      <c r="B8" t="s">
        <v>126</v>
      </c>
    </row>
    <row r="9" spans="2:2">
      <c r="B9" s="124"/>
    </row>
    <row r="10" spans="2:2">
      <c r="B10" t="s">
        <v>127</v>
      </c>
    </row>
    <row r="12" spans="2:2">
      <c r="B12" t="s">
        <v>128</v>
      </c>
    </row>
    <row r="14" spans="2:2">
      <c r="B14" t="s">
        <v>129</v>
      </c>
    </row>
    <row r="15" spans="2:2">
      <c r="B15" t="s">
        <v>130</v>
      </c>
    </row>
    <row r="16" spans="2:2">
      <c r="B16" t="s">
        <v>131</v>
      </c>
    </row>
    <row r="17" spans="2:2">
      <c r="B17" t="s">
        <v>132</v>
      </c>
    </row>
    <row r="19" spans="2:2">
      <c r="B19" t="s">
        <v>133</v>
      </c>
    </row>
    <row r="21" spans="2:2">
      <c r="B21" t="s">
        <v>134</v>
      </c>
    </row>
    <row r="22" spans="2:2">
      <c r="B22" t="s">
        <v>135</v>
      </c>
    </row>
    <row r="24" spans="2:2">
      <c r="B24" t="s">
        <v>136</v>
      </c>
    </row>
    <row r="26" spans="2:2">
      <c r="B26" t="s">
        <v>137</v>
      </c>
    </row>
    <row r="27" spans="2:2">
      <c r="B27" t="s">
        <v>138</v>
      </c>
    </row>
    <row r="28" spans="2:2">
      <c r="B28" t="s">
        <v>139</v>
      </c>
    </row>
    <row r="29" spans="2:2">
      <c r="B29" t="s">
        <v>140</v>
      </c>
    </row>
    <row r="31" spans="2:2">
      <c r="B31" t="s">
        <v>141</v>
      </c>
    </row>
    <row r="33" spans="2:6">
      <c r="B33" t="s">
        <v>142</v>
      </c>
    </row>
    <row r="35" spans="2:6" ht="21">
      <c r="B35" s="190" t="s">
        <v>143</v>
      </c>
    </row>
    <row r="36" spans="2:6" ht="15" thickBot="1"/>
    <row r="37" spans="2:6" ht="32.25" customHeight="1" thickBot="1">
      <c r="B37" s="210" t="s">
        <v>82</v>
      </c>
      <c r="C37" s="211" t="s">
        <v>83</v>
      </c>
      <c r="D37" s="211" t="s">
        <v>84</v>
      </c>
      <c r="E37" s="212" t="s">
        <v>85</v>
      </c>
    </row>
    <row r="38" spans="2:6">
      <c r="B38" s="174" t="s">
        <v>49</v>
      </c>
      <c r="C38" s="272" t="s">
        <v>89</v>
      </c>
      <c r="D38" s="271" t="s">
        <v>90</v>
      </c>
      <c r="E38" s="168" t="s">
        <v>91</v>
      </c>
      <c r="F38" t="s">
        <v>144</v>
      </c>
    </row>
    <row r="39" spans="2:6">
      <c r="B39" s="217" t="s">
        <v>53</v>
      </c>
      <c r="C39" s="266"/>
      <c r="D39" s="271"/>
      <c r="E39" s="267" t="s">
        <v>95</v>
      </c>
    </row>
    <row r="40" spans="2:6">
      <c r="B40" s="217" t="s">
        <v>57</v>
      </c>
      <c r="C40" s="266"/>
      <c r="D40" s="271"/>
      <c r="E40" s="268"/>
    </row>
    <row r="41" spans="2:6">
      <c r="B41" s="217" t="s">
        <v>60</v>
      </c>
      <c r="C41" s="266"/>
      <c r="D41" s="271"/>
      <c r="E41" s="268"/>
    </row>
    <row r="42" spans="2:6">
      <c r="B42" s="217" t="s">
        <v>64</v>
      </c>
      <c r="C42" s="266"/>
      <c r="D42" s="271"/>
      <c r="E42" s="268"/>
    </row>
    <row r="43" spans="2:6">
      <c r="B43" s="217" t="s">
        <v>61</v>
      </c>
      <c r="C43" s="266"/>
      <c r="D43" s="272"/>
      <c r="E43" s="269"/>
    </row>
    <row r="44" spans="2:6">
      <c r="B44" s="217" t="s">
        <v>71</v>
      </c>
      <c r="C44" s="266"/>
      <c r="D44" s="240" t="s">
        <v>145</v>
      </c>
      <c r="E44" s="122" t="s">
        <v>110</v>
      </c>
    </row>
    <row r="45" spans="2:6">
      <c r="B45" s="217" t="s">
        <v>74</v>
      </c>
      <c r="C45" s="266"/>
      <c r="D45" s="270" t="s">
        <v>90</v>
      </c>
      <c r="E45" s="267" t="s">
        <v>95</v>
      </c>
    </row>
    <row r="46" spans="2:6">
      <c r="B46" s="217" t="s">
        <v>77</v>
      </c>
      <c r="C46" s="266"/>
      <c r="D46" s="271"/>
      <c r="E46" s="268"/>
    </row>
    <row r="47" spans="2:6">
      <c r="B47" s="217" t="s">
        <v>79</v>
      </c>
      <c r="C47" s="266"/>
      <c r="D47" s="272"/>
      <c r="E47" s="268"/>
    </row>
    <row r="48" spans="2:6">
      <c r="B48" s="217" t="s">
        <v>92</v>
      </c>
      <c r="C48" s="266" t="s">
        <v>116</v>
      </c>
      <c r="D48" s="241" t="s">
        <v>90</v>
      </c>
      <c r="E48" s="269"/>
    </row>
    <row r="49" spans="2:6" ht="43.5">
      <c r="B49" s="217" t="s">
        <v>96</v>
      </c>
      <c r="C49" s="266"/>
      <c r="D49" s="240" t="s">
        <v>117</v>
      </c>
      <c r="E49" s="241" t="s">
        <v>118</v>
      </c>
      <c r="F49" t="s">
        <v>146</v>
      </c>
    </row>
    <row r="50" spans="2:6" ht="43.5">
      <c r="B50" s="217" t="s">
        <v>98</v>
      </c>
      <c r="C50" s="266"/>
      <c r="D50" s="241" t="s">
        <v>119</v>
      </c>
      <c r="E50" s="242" t="s">
        <v>110</v>
      </c>
    </row>
    <row r="51" spans="2:6">
      <c r="B51" s="217" t="s">
        <v>101</v>
      </c>
      <c r="C51" s="266"/>
      <c r="D51" s="241" t="s">
        <v>121</v>
      </c>
      <c r="E51" s="242" t="s">
        <v>110</v>
      </c>
    </row>
    <row r="52" spans="2:6">
      <c r="B52" s="217" t="s">
        <v>103</v>
      </c>
      <c r="C52" s="266"/>
      <c r="D52" s="241" t="s">
        <v>121</v>
      </c>
      <c r="E52" s="242" t="s">
        <v>110</v>
      </c>
    </row>
    <row r="53" spans="2:6" ht="43.5">
      <c r="B53" s="217" t="s">
        <v>106</v>
      </c>
      <c r="C53" s="266"/>
      <c r="D53" s="240" t="s">
        <v>90</v>
      </c>
      <c r="E53" s="241" t="s">
        <v>122</v>
      </c>
      <c r="F53" t="s">
        <v>147</v>
      </c>
    </row>
    <row r="55" spans="2:6" ht="21">
      <c r="B55" s="190" t="s">
        <v>148</v>
      </c>
    </row>
    <row r="57" spans="2:6">
      <c r="B57" s="73" t="s">
        <v>2</v>
      </c>
      <c r="C57" s="70"/>
      <c r="D57" s="73" t="s">
        <v>149</v>
      </c>
    </row>
    <row r="59" spans="2:6">
      <c r="B59" s="20" t="s">
        <v>7</v>
      </c>
      <c r="C59" s="20"/>
      <c r="D59" s="20" t="s">
        <v>8</v>
      </c>
    </row>
    <row r="60" spans="2:6">
      <c r="B60" s="234" t="s">
        <v>12</v>
      </c>
      <c r="D60" s="217" t="s">
        <v>13</v>
      </c>
    </row>
    <row r="61" spans="2:6">
      <c r="B61" s="235" t="s">
        <v>17</v>
      </c>
      <c r="D61" s="72" t="s">
        <v>18</v>
      </c>
    </row>
    <row r="62" spans="2:6">
      <c r="B62" s="234" t="s">
        <v>23</v>
      </c>
      <c r="D62" s="71" t="s">
        <v>24</v>
      </c>
    </row>
    <row r="63" spans="2:6">
      <c r="B63" s="235" t="s">
        <v>28</v>
      </c>
      <c r="D63" s="71" t="s">
        <v>29</v>
      </c>
    </row>
    <row r="64" spans="2:6">
      <c r="D64" s="71" t="s">
        <v>33</v>
      </c>
    </row>
    <row r="65" spans="2:4">
      <c r="B65" s="20" t="s">
        <v>36</v>
      </c>
      <c r="D65" s="71" t="s">
        <v>37</v>
      </c>
    </row>
    <row r="66" spans="2:4">
      <c r="B66" s="236" t="s">
        <v>40</v>
      </c>
    </row>
    <row r="67" spans="2:4">
      <c r="D67" s="20" t="s">
        <v>43</v>
      </c>
    </row>
    <row r="68" spans="2:4">
      <c r="B68" s="20" t="s">
        <v>46</v>
      </c>
      <c r="D68" s="217" t="s">
        <v>47</v>
      </c>
    </row>
    <row r="69" spans="2:4">
      <c r="B69" s="235" t="s">
        <v>49</v>
      </c>
      <c r="D69" s="217" t="s">
        <v>50</v>
      </c>
    </row>
    <row r="70" spans="2:4">
      <c r="B70" s="236" t="s">
        <v>53</v>
      </c>
      <c r="D70" s="217" t="s">
        <v>54</v>
      </c>
    </row>
    <row r="71" spans="2:4">
      <c r="B71" s="236" t="s">
        <v>57</v>
      </c>
    </row>
    <row r="72" spans="2:4">
      <c r="B72" s="234" t="s">
        <v>60</v>
      </c>
      <c r="D72" s="20" t="s">
        <v>61</v>
      </c>
    </row>
    <row r="73" spans="2:4">
      <c r="B73" s="234" t="s">
        <v>64</v>
      </c>
      <c r="D73" s="217" t="s">
        <v>65</v>
      </c>
    </row>
    <row r="74" spans="2:4">
      <c r="B74" s="236" t="s">
        <v>61</v>
      </c>
      <c r="D74" s="217" t="s">
        <v>68</v>
      </c>
    </row>
    <row r="75" spans="2:4">
      <c r="B75" s="234" t="s">
        <v>71</v>
      </c>
      <c r="D75" s="217" t="s">
        <v>72</v>
      </c>
    </row>
    <row r="76" spans="2:4">
      <c r="B76" s="234" t="s">
        <v>74</v>
      </c>
    </row>
    <row r="77" spans="2:4">
      <c r="B77" s="237" t="s">
        <v>77</v>
      </c>
      <c r="D77" s="20" t="s">
        <v>78</v>
      </c>
    </row>
    <row r="78" spans="2:4">
      <c r="B78" s="234" t="s">
        <v>79</v>
      </c>
      <c r="D78" s="217" t="s">
        <v>80</v>
      </c>
    </row>
    <row r="80" spans="2:4">
      <c r="B80" s="20" t="s">
        <v>86</v>
      </c>
      <c r="D80" s="20" t="s">
        <v>87</v>
      </c>
    </row>
    <row r="81" spans="2:4">
      <c r="B81" s="234" t="s">
        <v>92</v>
      </c>
      <c r="D81" s="217" t="s">
        <v>93</v>
      </c>
    </row>
    <row r="82" spans="2:4">
      <c r="B82" s="235" t="s">
        <v>96</v>
      </c>
      <c r="D82" s="217" t="s">
        <v>97</v>
      </c>
    </row>
    <row r="83" spans="2:4">
      <c r="B83" s="235" t="s">
        <v>98</v>
      </c>
      <c r="D83" s="217" t="s">
        <v>99</v>
      </c>
    </row>
    <row r="84" spans="2:4">
      <c r="B84" s="235" t="s">
        <v>101</v>
      </c>
    </row>
    <row r="85" spans="2:4">
      <c r="B85" s="235" t="s">
        <v>103</v>
      </c>
      <c r="D85" s="20" t="s">
        <v>104</v>
      </c>
    </row>
    <row r="86" spans="2:4">
      <c r="B86" s="235" t="s">
        <v>106</v>
      </c>
      <c r="D86" s="217" t="s">
        <v>107</v>
      </c>
    </row>
    <row r="87" spans="2:4">
      <c r="D87" s="217" t="s">
        <v>96</v>
      </c>
    </row>
    <row r="88" spans="2:4">
      <c r="D88" s="217" t="s">
        <v>98</v>
      </c>
    </row>
    <row r="89" spans="2:4">
      <c r="D89" s="217" t="s">
        <v>113</v>
      </c>
    </row>
    <row r="90" spans="2:4">
      <c r="D90" s="217" t="s">
        <v>115</v>
      </c>
    </row>
    <row r="91" spans="2:4">
      <c r="D91" s="217" t="s">
        <v>103</v>
      </c>
    </row>
    <row r="92" spans="2:4">
      <c r="D92" s="217" t="s">
        <v>106</v>
      </c>
    </row>
    <row r="93" spans="2:4">
      <c r="D93" s="217" t="s">
        <v>120</v>
      </c>
    </row>
    <row r="95" spans="2:4" ht="21">
      <c r="B95" s="190" t="s">
        <v>150</v>
      </c>
    </row>
    <row r="96" spans="2:4" ht="11.25" customHeight="1">
      <c r="B96" s="190"/>
    </row>
    <row r="97" spans="2:2">
      <c r="B97" t="s">
        <v>151</v>
      </c>
    </row>
    <row r="99" spans="2:2">
      <c r="B99" t="s">
        <v>152</v>
      </c>
    </row>
    <row r="101" spans="2:2">
      <c r="B101" t="s">
        <v>153</v>
      </c>
    </row>
    <row r="103" spans="2:2">
      <c r="B103" t="s">
        <v>154</v>
      </c>
    </row>
    <row r="105" spans="2:2">
      <c r="B105" t="s">
        <v>155</v>
      </c>
    </row>
    <row r="107" spans="2:2">
      <c r="B107" t="s">
        <v>156</v>
      </c>
    </row>
    <row r="109" spans="2:2">
      <c r="B109" t="s">
        <v>157</v>
      </c>
    </row>
    <row r="111" spans="2:2">
      <c r="B111" t="s">
        <v>158</v>
      </c>
    </row>
    <row r="113" spans="2:7">
      <c r="B113" t="s">
        <v>159</v>
      </c>
    </row>
    <row r="115" spans="2:7">
      <c r="B115" t="s">
        <v>160</v>
      </c>
      <c r="C115" t="s">
        <v>161</v>
      </c>
      <c r="D115" t="s">
        <v>162</v>
      </c>
      <c r="E115" t="s">
        <v>163</v>
      </c>
      <c r="F115" t="s">
        <v>164</v>
      </c>
    </row>
    <row r="116" spans="2:7">
      <c r="B116" t="s">
        <v>165</v>
      </c>
      <c r="C116" t="s">
        <v>166</v>
      </c>
      <c r="D116">
        <v>2.3007499999999999</v>
      </c>
      <c r="E116">
        <v>0.59548999999999996</v>
      </c>
      <c r="F116">
        <v>2.8962400000000001</v>
      </c>
      <c r="G116" t="s">
        <v>167</v>
      </c>
    </row>
    <row r="117" spans="2:7">
      <c r="B117" t="s">
        <v>168</v>
      </c>
      <c r="C117" t="s">
        <v>169</v>
      </c>
      <c r="D117">
        <v>1.50807</v>
      </c>
      <c r="E117">
        <v>0.18961</v>
      </c>
      <c r="F117">
        <v>1.6976800000000001</v>
      </c>
      <c r="G117" t="s">
        <v>167</v>
      </c>
    </row>
    <row r="118" spans="2:7">
      <c r="B118" t="s">
        <v>170</v>
      </c>
      <c r="C118" t="s">
        <v>171</v>
      </c>
      <c r="D118">
        <v>0.15648999999999999</v>
      </c>
      <c r="E118">
        <v>4.2529999999999998E-2</v>
      </c>
      <c r="F118">
        <v>0.19902</v>
      </c>
      <c r="G118" t="s">
        <v>172</v>
      </c>
    </row>
    <row r="119" spans="2:7">
      <c r="B119" t="s">
        <v>173</v>
      </c>
      <c r="C119" t="s">
        <v>174</v>
      </c>
      <c r="D119">
        <v>4.6780000000000002E-2</v>
      </c>
      <c r="E119">
        <v>9.2099999999999994E-3</v>
      </c>
      <c r="F119">
        <v>5.5989999999999998E-2</v>
      </c>
      <c r="G119" t="s">
        <v>175</v>
      </c>
    </row>
    <row r="120" spans="2:7">
      <c r="B120" t="s">
        <v>176</v>
      </c>
      <c r="C120" t="s">
        <v>177</v>
      </c>
      <c r="D120">
        <v>4.6739999999999997E-2</v>
      </c>
      <c r="E120">
        <v>7.45E-3</v>
      </c>
      <c r="F120">
        <v>5.4190000000000002E-2</v>
      </c>
      <c r="G120" t="s">
        <v>175</v>
      </c>
    </row>
    <row r="121" spans="2:7">
      <c r="B121" t="s">
        <v>178</v>
      </c>
      <c r="C121" t="s">
        <v>179</v>
      </c>
      <c r="D121">
        <v>2.7799999999999998E-2</v>
      </c>
      <c r="E121">
        <v>6.5900000000000004E-3</v>
      </c>
      <c r="F121">
        <v>3.4389999999999997E-2</v>
      </c>
      <c r="G121" t="s">
        <v>175</v>
      </c>
    </row>
    <row r="122" spans="2:7">
      <c r="B122" t="s">
        <v>180</v>
      </c>
      <c r="C122" t="s">
        <v>181</v>
      </c>
      <c r="D122">
        <v>0.15617</v>
      </c>
      <c r="E122">
        <v>3.721E-2</v>
      </c>
      <c r="F122">
        <v>0.19338</v>
      </c>
      <c r="G122" t="s">
        <v>175</v>
      </c>
    </row>
    <row r="125" spans="2:7">
      <c r="B125" t="s">
        <v>182</v>
      </c>
    </row>
    <row r="127" spans="2:7">
      <c r="B127" t="s">
        <v>183</v>
      </c>
    </row>
    <row r="129" spans="2:7">
      <c r="B129" t="s">
        <v>184</v>
      </c>
    </row>
    <row r="131" spans="2:7">
      <c r="B131" t="s">
        <v>185</v>
      </c>
    </row>
    <row r="132" spans="2:7">
      <c r="B132">
        <v>-1</v>
      </c>
      <c r="C132" t="s">
        <v>186</v>
      </c>
    </row>
    <row r="133" spans="2:7">
      <c r="B133">
        <v>-2</v>
      </c>
      <c r="C133" t="s">
        <v>187</v>
      </c>
    </row>
    <row r="135" spans="2:7">
      <c r="B135" t="s">
        <v>188</v>
      </c>
    </row>
    <row r="136" spans="2:7">
      <c r="B136" t="s">
        <v>189</v>
      </c>
    </row>
    <row r="137" spans="2:7">
      <c r="B137" t="s">
        <v>190</v>
      </c>
    </row>
    <row r="139" spans="2:7">
      <c r="B139" t="s">
        <v>191</v>
      </c>
    </row>
    <row r="141" spans="2:7">
      <c r="B141" t="s">
        <v>192</v>
      </c>
      <c r="C141" t="s">
        <v>193</v>
      </c>
      <c r="D141" t="s">
        <v>162</v>
      </c>
      <c r="E141" t="s">
        <v>163</v>
      </c>
      <c r="F141" t="s">
        <v>164</v>
      </c>
    </row>
    <row r="142" spans="2:7">
      <c r="B142" t="s">
        <v>194</v>
      </c>
      <c r="C142">
        <v>0</v>
      </c>
      <c r="D142">
        <v>0.26744000000000001</v>
      </c>
      <c r="E142">
        <v>2.93E-2</v>
      </c>
      <c r="F142">
        <v>0.29674</v>
      </c>
      <c r="G142" t="s">
        <v>195</v>
      </c>
    </row>
    <row r="143" spans="2:7">
      <c r="B143" t="s">
        <v>196</v>
      </c>
      <c r="C143">
        <v>401</v>
      </c>
      <c r="D143">
        <v>0.16103000000000001</v>
      </c>
      <c r="E143">
        <v>1.7600000000000001E-2</v>
      </c>
      <c r="F143">
        <v>0.17867</v>
      </c>
      <c r="G143" t="s">
        <v>195</v>
      </c>
    </row>
    <row r="144" spans="2:7">
      <c r="B144" t="s">
        <v>197</v>
      </c>
      <c r="C144">
        <v>3700</v>
      </c>
      <c r="D144">
        <v>0.19744999999999999</v>
      </c>
      <c r="E144">
        <v>2.1600000000000001E-2</v>
      </c>
      <c r="F144">
        <v>0.21908</v>
      </c>
      <c r="G144" t="s">
        <v>195</v>
      </c>
    </row>
    <row r="146" spans="2:3">
      <c r="B146" t="s">
        <v>198</v>
      </c>
    </row>
    <row r="147" spans="2:3">
      <c r="B147" t="s">
        <v>199</v>
      </c>
    </row>
    <row r="149" spans="2:3">
      <c r="B149" t="s">
        <v>200</v>
      </c>
    </row>
    <row r="151" spans="2:3">
      <c r="B151" t="s">
        <v>201</v>
      </c>
    </row>
    <row r="153" spans="2:3">
      <c r="B153" t="s">
        <v>202</v>
      </c>
      <c r="C153" t="s">
        <v>203</v>
      </c>
    </row>
    <row r="154" spans="2:3">
      <c r="B154" t="s">
        <v>204</v>
      </c>
      <c r="C154" t="s">
        <v>205</v>
      </c>
    </row>
    <row r="155" spans="2:3">
      <c r="B155" t="s">
        <v>206</v>
      </c>
      <c r="C155" t="s">
        <v>207</v>
      </c>
    </row>
    <row r="156" spans="2:3">
      <c r="B156" t="s">
        <v>208</v>
      </c>
      <c r="C156" t="s">
        <v>209</v>
      </c>
    </row>
    <row r="157" spans="2:3">
      <c r="B157" t="s">
        <v>210</v>
      </c>
      <c r="C157" t="s">
        <v>211</v>
      </c>
    </row>
    <row r="159" spans="2:3">
      <c r="B159" t="s">
        <v>212</v>
      </c>
    </row>
    <row r="161" spans="2:2">
      <c r="B161" t="s">
        <v>213</v>
      </c>
    </row>
    <row r="163" spans="2:2">
      <c r="B163" t="s">
        <v>214</v>
      </c>
    </row>
    <row r="164" spans="2:2">
      <c r="B164" t="s">
        <v>215</v>
      </c>
    </row>
    <row r="165" spans="2:2">
      <c r="B165" t="s">
        <v>216</v>
      </c>
    </row>
    <row r="166" spans="2:2">
      <c r="B166" t="s">
        <v>217</v>
      </c>
    </row>
    <row r="168" spans="2:2">
      <c r="B168" t="s">
        <v>218</v>
      </c>
    </row>
    <row r="170" spans="2:2">
      <c r="B170" t="s">
        <v>219</v>
      </c>
    </row>
    <row r="171" spans="2:2">
      <c r="B171" t="s">
        <v>220</v>
      </c>
    </row>
    <row r="172" spans="2:2">
      <c r="B172" t="s">
        <v>221</v>
      </c>
    </row>
    <row r="173" spans="2:2">
      <c r="B173" t="s">
        <v>222</v>
      </c>
    </row>
    <row r="174" spans="2:2">
      <c r="B174" t="s">
        <v>223</v>
      </c>
    </row>
    <row r="175" spans="2:2">
      <c r="B175" t="s">
        <v>224</v>
      </c>
    </row>
    <row r="177" spans="2:2">
      <c r="B177" t="e">
        <f xml:space="preserve"> number of people travelling x distance per journey x number of trips per journey x emission factor</f>
        <v>#NAME?</v>
      </c>
    </row>
    <row r="178" spans="2:2">
      <c r="B178" t="s">
        <v>225</v>
      </c>
    </row>
    <row r="179" spans="2:2">
      <c r="B179" t="s">
        <v>226</v>
      </c>
    </row>
    <row r="181" spans="2:2">
      <c r="B181" t="s">
        <v>227</v>
      </c>
    </row>
    <row r="183" spans="2:2">
      <c r="B183" t="s">
        <v>228</v>
      </c>
    </row>
    <row r="184" spans="2:2">
      <c r="B184" t="s">
        <v>229</v>
      </c>
    </row>
    <row r="185" spans="2:2">
      <c r="B185" t="s">
        <v>230</v>
      </c>
    </row>
    <row r="186" spans="2:2">
      <c r="B186" t="s">
        <v>222</v>
      </c>
    </row>
    <row r="188" spans="2:2">
      <c r="B188" t="s">
        <v>231</v>
      </c>
    </row>
    <row r="190" spans="2:2">
      <c r="B190" t="s">
        <v>232</v>
      </c>
    </row>
    <row r="191" spans="2:2">
      <c r="B191" t="s">
        <v>233</v>
      </c>
    </row>
    <row r="192" spans="2:2">
      <c r="B192" t="s">
        <v>234</v>
      </c>
    </row>
    <row r="194" spans="2:8">
      <c r="B194" t="s">
        <v>235</v>
      </c>
    </row>
    <row r="196" spans="2:8">
      <c r="B196" t="s">
        <v>236</v>
      </c>
    </row>
    <row r="197" spans="2:8">
      <c r="B197" t="s">
        <v>237</v>
      </c>
    </row>
    <row r="198" spans="2:8">
      <c r="B198" t="s">
        <v>238</v>
      </c>
    </row>
    <row r="199" spans="2:8">
      <c r="B199" t="s">
        <v>239</v>
      </c>
    </row>
    <row r="200" spans="2:8">
      <c r="B200" t="s">
        <v>240</v>
      </c>
    </row>
    <row r="202" spans="2:8">
      <c r="B202" t="s">
        <v>241</v>
      </c>
    </row>
    <row r="204" spans="2:8">
      <c r="B204" t="s">
        <v>242</v>
      </c>
    </row>
    <row r="206" spans="2:8">
      <c r="B206" t="s">
        <v>243</v>
      </c>
    </row>
    <row r="208" spans="2:8">
      <c r="B208" t="s">
        <v>244</v>
      </c>
      <c r="C208" t="s">
        <v>245</v>
      </c>
      <c r="D208" t="s">
        <v>246</v>
      </c>
      <c r="E208" t="s">
        <v>247</v>
      </c>
      <c r="F208" t="s">
        <v>173</v>
      </c>
      <c r="G208" t="s">
        <v>248</v>
      </c>
      <c r="H208" t="s">
        <v>249</v>
      </c>
    </row>
    <row r="209" spans="2:8">
      <c r="H209" t="s">
        <v>250</v>
      </c>
    </row>
    <row r="210" spans="2:8">
      <c r="B210" t="s">
        <v>251</v>
      </c>
      <c r="C210" t="s">
        <v>252</v>
      </c>
      <c r="D210" s="67">
        <v>0.5</v>
      </c>
      <c r="E210" s="67">
        <v>0.15</v>
      </c>
      <c r="F210" s="67">
        <v>0.15</v>
      </c>
      <c r="G210" s="67">
        <v>0.15</v>
      </c>
      <c r="H210" s="67">
        <v>0.05</v>
      </c>
    </row>
    <row r="211" spans="2:8">
      <c r="B211" t="s">
        <v>253</v>
      </c>
      <c r="C211" t="s">
        <v>254</v>
      </c>
      <c r="D211" s="67">
        <v>0</v>
      </c>
      <c r="E211" s="67">
        <v>0.3</v>
      </c>
      <c r="F211" s="67">
        <v>0.3</v>
      </c>
      <c r="G211" s="67">
        <v>0.3</v>
      </c>
      <c r="H211" s="67">
        <v>0.1</v>
      </c>
    </row>
    <row r="212" spans="2:8">
      <c r="B212" t="s">
        <v>255</v>
      </c>
      <c r="C212" t="s">
        <v>256</v>
      </c>
      <c r="D212" s="67">
        <v>0</v>
      </c>
      <c r="E212" s="67">
        <v>0.2</v>
      </c>
      <c r="F212" s="67">
        <v>0.2</v>
      </c>
      <c r="G212" s="67">
        <v>0.5</v>
      </c>
      <c r="H212" s="67">
        <v>0.1</v>
      </c>
    </row>
    <row r="213" spans="2:8">
      <c r="B213" t="s">
        <v>257</v>
      </c>
      <c r="C213" t="s">
        <v>258</v>
      </c>
      <c r="D213" t="s">
        <v>259</v>
      </c>
    </row>
    <row r="215" spans="2:8">
      <c r="B215" t="s">
        <v>260</v>
      </c>
    </row>
    <row r="217" spans="2:8">
      <c r="B217" t="s">
        <v>261</v>
      </c>
    </row>
    <row r="218" spans="2:8">
      <c r="B218" t="s">
        <v>262</v>
      </c>
    </row>
    <row r="219" spans="2:8">
      <c r="B219" t="s">
        <v>263</v>
      </c>
    </row>
    <row r="220" spans="2:8">
      <c r="B220" t="s">
        <v>264</v>
      </c>
    </row>
    <row r="222" spans="2:8">
      <c r="B222" t="s">
        <v>265</v>
      </c>
    </row>
    <row r="223" spans="2:8">
      <c r="B223" t="s">
        <v>262</v>
      </c>
    </row>
    <row r="224" spans="2:8">
      <c r="B224" t="s">
        <v>266</v>
      </c>
    </row>
    <row r="225" spans="2:2">
      <c r="B225" t="s">
        <v>267</v>
      </c>
    </row>
    <row r="227" spans="2:2">
      <c r="B227" t="s">
        <v>268</v>
      </c>
    </row>
    <row r="228" spans="2:2">
      <c r="B228" t="s">
        <v>262</v>
      </c>
    </row>
    <row r="229" spans="2:2">
      <c r="B229" t="s">
        <v>269</v>
      </c>
    </row>
    <row r="230" spans="2:2">
      <c r="B230" t="s">
        <v>270</v>
      </c>
    </row>
    <row r="232" spans="2:2">
      <c r="B232" t="s">
        <v>271</v>
      </c>
    </row>
    <row r="233" spans="2:2">
      <c r="B233" t="s">
        <v>262</v>
      </c>
    </row>
    <row r="234" spans="2:2">
      <c r="B234" t="s">
        <v>272</v>
      </c>
    </row>
    <row r="235" spans="2:2">
      <c r="B235" t="s">
        <v>273</v>
      </c>
    </row>
    <row r="237" spans="2:2">
      <c r="B237" t="s">
        <v>274</v>
      </c>
    </row>
    <row r="238" spans="2:2">
      <c r="B238" t="s">
        <v>262</v>
      </c>
    </row>
    <row r="239" spans="2:2">
      <c r="B239" t="s">
        <v>275</v>
      </c>
    </row>
    <row r="240" spans="2:2">
      <c r="B240" t="s">
        <v>276</v>
      </c>
    </row>
    <row r="242" spans="2:2">
      <c r="B242" t="s">
        <v>277</v>
      </c>
    </row>
    <row r="243" spans="2:2">
      <c r="B243" t="s">
        <v>278</v>
      </c>
    </row>
    <row r="244" spans="2:2">
      <c r="B244" t="s">
        <v>279</v>
      </c>
    </row>
    <row r="246" spans="2:2">
      <c r="B246" t="s">
        <v>280</v>
      </c>
    </row>
    <row r="248" spans="2:2">
      <c r="B248" t="s">
        <v>281</v>
      </c>
    </row>
    <row r="250" spans="2:2">
      <c r="B250" t="s">
        <v>282</v>
      </c>
    </row>
    <row r="251" spans="2:2">
      <c r="B251" t="s">
        <v>283</v>
      </c>
    </row>
    <row r="252" spans="2:2">
      <c r="B252" t="s">
        <v>284</v>
      </c>
    </row>
    <row r="253" spans="2:2">
      <c r="B253" t="s">
        <v>285</v>
      </c>
    </row>
    <row r="254" spans="2:2">
      <c r="B254" t="s">
        <v>286</v>
      </c>
    </row>
    <row r="255" spans="2:2">
      <c r="B255" t="s">
        <v>287</v>
      </c>
    </row>
    <row r="257" spans="2:3">
      <c r="B257" t="s">
        <v>288</v>
      </c>
    </row>
    <row r="259" spans="2:3">
      <c r="B259" t="s">
        <v>289</v>
      </c>
    </row>
    <row r="261" spans="2:3">
      <c r="B261" t="s">
        <v>290</v>
      </c>
    </row>
    <row r="263" spans="2:3">
      <c r="B263" t="s">
        <v>202</v>
      </c>
      <c r="C263" t="s">
        <v>291</v>
      </c>
    </row>
    <row r="265" spans="2:3">
      <c r="B265" t="s">
        <v>204</v>
      </c>
      <c r="C265" t="s">
        <v>292</v>
      </c>
    </row>
    <row r="268" spans="2:3">
      <c r="B268" t="s">
        <v>293</v>
      </c>
    </row>
    <row r="270" spans="2:3">
      <c r="B270" t="s">
        <v>294</v>
      </c>
    </row>
    <row r="271" spans="2:3">
      <c r="B271" t="s">
        <v>295</v>
      </c>
    </row>
    <row r="272" spans="2:3">
      <c r="B272" t="s">
        <v>296</v>
      </c>
    </row>
    <row r="274" spans="2:2">
      <c r="B274" t="s">
        <v>297</v>
      </c>
    </row>
    <row r="276" spans="2:2">
      <c r="B276" t="s">
        <v>298</v>
      </c>
    </row>
    <row r="277" spans="2:2">
      <c r="B277" t="s">
        <v>299</v>
      </c>
    </row>
    <row r="278" spans="2:2">
      <c r="B278" t="s">
        <v>300</v>
      </c>
    </row>
    <row r="280" spans="2:2">
      <c r="B280" t="s">
        <v>301</v>
      </c>
    </row>
    <row r="282" spans="2:2">
      <c r="B282" t="s">
        <v>302</v>
      </c>
    </row>
    <row r="283" spans="2:2">
      <c r="B283" t="s">
        <v>303</v>
      </c>
    </row>
    <row r="284" spans="2:2">
      <c r="B284" t="s">
        <v>304</v>
      </c>
    </row>
    <row r="286" spans="2:2">
      <c r="B286" t="s">
        <v>305</v>
      </c>
    </row>
    <row r="288" spans="2:2">
      <c r="B288" t="s">
        <v>306</v>
      </c>
    </row>
    <row r="290" spans="2:2">
      <c r="B290" t="s">
        <v>307</v>
      </c>
    </row>
    <row r="292" spans="2:2">
      <c r="B292" t="s">
        <v>308</v>
      </c>
    </row>
    <row r="294" spans="2:2">
      <c r="B294" t="s">
        <v>309</v>
      </c>
    </row>
    <row r="296" spans="2:2">
      <c r="B296" t="s">
        <v>310</v>
      </c>
    </row>
    <row r="298" spans="2:2">
      <c r="B298" t="s">
        <v>311</v>
      </c>
    </row>
    <row r="299" spans="2:2">
      <c r="B299" t="s">
        <v>312</v>
      </c>
    </row>
    <row r="300" spans="2:2">
      <c r="B300" t="s">
        <v>313</v>
      </c>
    </row>
    <row r="302" spans="2:2">
      <c r="B302" t="s">
        <v>314</v>
      </c>
    </row>
  </sheetData>
  <mergeCells count="6">
    <mergeCell ref="C38:C47"/>
    <mergeCell ref="D38:D43"/>
    <mergeCell ref="E39:E43"/>
    <mergeCell ref="D45:D47"/>
    <mergeCell ref="E45:E48"/>
    <mergeCell ref="C48:C5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6466E-48CA-461E-A6EA-926A6876EDF4}">
  <sheetPr>
    <tabColor theme="1"/>
  </sheetPr>
  <dimension ref="A2:H365"/>
  <sheetViews>
    <sheetView topLeftCell="A139" workbookViewId="0">
      <selection activeCell="P12" sqref="P12"/>
    </sheetView>
  </sheetViews>
  <sheetFormatPr defaultColWidth="8.81640625" defaultRowHeight="14.5"/>
  <cols>
    <col min="1" max="1" width="4.81640625" customWidth="1"/>
    <col min="2" max="2" width="38.453125" customWidth="1"/>
    <col min="3" max="3" width="36.453125" bestFit="1" customWidth="1"/>
    <col min="4" max="4" width="16.26953125" customWidth="1"/>
    <col min="5" max="5" width="23.453125" customWidth="1"/>
    <col min="6" max="6" width="56.453125" customWidth="1"/>
    <col min="7" max="7" width="47" customWidth="1"/>
    <col min="8" max="11" width="15.26953125" customWidth="1"/>
  </cols>
  <sheetData>
    <row r="2" spans="2:7" s="190" customFormat="1" ht="21">
      <c r="B2" s="190" t="s">
        <v>315</v>
      </c>
    </row>
    <row r="4" spans="2:7" s="190" customFormat="1" ht="21">
      <c r="B4" s="190" t="s">
        <v>316</v>
      </c>
    </row>
    <row r="6" spans="2:7">
      <c r="B6" s="243" t="s">
        <v>317</v>
      </c>
      <c r="C6" s="243" t="s">
        <v>318</v>
      </c>
      <c r="D6" s="243" t="s">
        <v>319</v>
      </c>
      <c r="E6" s="243" t="s">
        <v>319</v>
      </c>
      <c r="F6" s="243" t="s">
        <v>320</v>
      </c>
      <c r="G6" s="243" t="s">
        <v>321</v>
      </c>
    </row>
    <row r="7" spans="2:7">
      <c r="B7" s="217" t="s">
        <v>194</v>
      </c>
      <c r="C7" s="244">
        <v>0</v>
      </c>
      <c r="D7" s="245">
        <v>0.28283999999999998</v>
      </c>
      <c r="E7" s="217" t="s">
        <v>322</v>
      </c>
      <c r="F7" s="217" t="s">
        <v>323</v>
      </c>
      <c r="G7" s="217" t="s">
        <v>324</v>
      </c>
    </row>
    <row r="8" spans="2:7">
      <c r="B8" s="217" t="s">
        <v>196</v>
      </c>
      <c r="C8" s="244">
        <v>249.169771</v>
      </c>
      <c r="D8" s="245">
        <v>0.17566000000000001</v>
      </c>
      <c r="E8" s="217" t="s">
        <v>322</v>
      </c>
      <c r="F8" s="217" t="s">
        <v>325</v>
      </c>
      <c r="G8" s="217"/>
    </row>
    <row r="9" spans="2:7">
      <c r="B9" s="217" t="s">
        <v>197</v>
      </c>
      <c r="C9" s="244">
        <v>2299.0727000000002</v>
      </c>
      <c r="D9" s="245">
        <v>0.21704000000000001</v>
      </c>
      <c r="E9" s="217" t="s">
        <v>322</v>
      </c>
      <c r="F9" s="217" t="s">
        <v>326</v>
      </c>
      <c r="G9" s="217"/>
    </row>
    <row r="12" spans="2:7">
      <c r="B12" s="243" t="s">
        <v>327</v>
      </c>
      <c r="C12" s="243" t="s">
        <v>328</v>
      </c>
      <c r="D12" s="243" t="s">
        <v>319</v>
      </c>
      <c r="E12" s="243" t="s">
        <v>319</v>
      </c>
      <c r="F12" s="243" t="s">
        <v>320</v>
      </c>
      <c r="G12" s="243" t="s">
        <v>321</v>
      </c>
    </row>
    <row r="13" spans="2:7" ht="43.5">
      <c r="B13" s="217" t="s">
        <v>180</v>
      </c>
      <c r="C13" s="217" t="s">
        <v>329</v>
      </c>
      <c r="D13" s="246">
        <v>0.23081646185956003</v>
      </c>
      <c r="E13" s="217" t="s">
        <v>330</v>
      </c>
      <c r="F13" s="247" t="s">
        <v>331</v>
      </c>
      <c r="G13" s="217" t="s">
        <v>324</v>
      </c>
    </row>
    <row r="14" spans="2:7">
      <c r="B14" s="217" t="s">
        <v>179</v>
      </c>
      <c r="C14" s="217" t="s">
        <v>179</v>
      </c>
      <c r="D14" s="246">
        <v>3.4389999999999997E-2</v>
      </c>
      <c r="E14" s="217" t="s">
        <v>330</v>
      </c>
      <c r="F14" s="217"/>
      <c r="G14" s="217" t="s">
        <v>324</v>
      </c>
    </row>
    <row r="15" spans="2:7">
      <c r="B15" s="217" t="s">
        <v>247</v>
      </c>
      <c r="C15" s="217" t="s">
        <v>332</v>
      </c>
      <c r="D15" s="246">
        <v>0.12706999999999999</v>
      </c>
      <c r="E15" s="217" t="s">
        <v>330</v>
      </c>
      <c r="F15" s="217"/>
      <c r="G15" s="217" t="s">
        <v>324</v>
      </c>
    </row>
    <row r="16" spans="2:7">
      <c r="B16" s="217" t="s">
        <v>173</v>
      </c>
      <c r="C16" s="217" t="s">
        <v>174</v>
      </c>
      <c r="D16" s="246">
        <v>4.9049999999999996E-2</v>
      </c>
      <c r="E16" s="217" t="s">
        <v>330</v>
      </c>
      <c r="F16" s="217"/>
      <c r="G16" s="217" t="s">
        <v>324</v>
      </c>
    </row>
    <row r="17" spans="2:7">
      <c r="B17" s="217" t="s">
        <v>333</v>
      </c>
      <c r="C17" s="217" t="s">
        <v>177</v>
      </c>
      <c r="D17" s="246">
        <v>3.5139999999999998E-2</v>
      </c>
      <c r="E17" s="217" t="s">
        <v>330</v>
      </c>
      <c r="F17" s="217"/>
      <c r="G17" s="217" t="s">
        <v>324</v>
      </c>
    </row>
    <row r="18" spans="2:7">
      <c r="B18" s="217"/>
      <c r="C18" s="217"/>
      <c r="D18" s="217"/>
      <c r="E18" s="217"/>
      <c r="F18" s="217"/>
      <c r="G18" s="217"/>
    </row>
    <row r="19" spans="2:7">
      <c r="B19" s="217" t="s">
        <v>334</v>
      </c>
      <c r="C19" s="217" t="s">
        <v>171</v>
      </c>
      <c r="D19" s="246">
        <v>0.19901999999999997</v>
      </c>
      <c r="E19" s="217" t="s">
        <v>335</v>
      </c>
      <c r="F19" s="217"/>
      <c r="G19" s="217" t="s">
        <v>324</v>
      </c>
    </row>
    <row r="20" spans="2:7">
      <c r="B20" s="217" t="s">
        <v>336</v>
      </c>
      <c r="C20" s="217" t="s">
        <v>337</v>
      </c>
      <c r="D20" s="246">
        <v>0.24792999999999998</v>
      </c>
      <c r="E20" s="217" t="s">
        <v>335</v>
      </c>
      <c r="F20" s="217"/>
      <c r="G20" s="217" t="s">
        <v>324</v>
      </c>
    </row>
    <row r="21" spans="2:7">
      <c r="B21" s="217" t="s">
        <v>338</v>
      </c>
      <c r="C21" s="217" t="s">
        <v>339</v>
      </c>
      <c r="D21" s="246">
        <v>0.36314000000000002</v>
      </c>
      <c r="E21" s="217" t="s">
        <v>335</v>
      </c>
      <c r="F21" s="217"/>
      <c r="G21" s="217" t="s">
        <v>324</v>
      </c>
    </row>
    <row r="22" spans="2:7">
      <c r="B22" s="217" t="s">
        <v>340</v>
      </c>
      <c r="C22" s="217" t="s">
        <v>341</v>
      </c>
      <c r="D22" s="246">
        <v>0.23618999999999998</v>
      </c>
      <c r="E22" s="217" t="s">
        <v>335</v>
      </c>
      <c r="F22" s="217"/>
      <c r="G22" s="217" t="s">
        <v>324</v>
      </c>
    </row>
    <row r="23" spans="2:7">
      <c r="B23" s="217"/>
      <c r="C23" s="217"/>
      <c r="D23" s="217"/>
      <c r="E23" s="217"/>
      <c r="F23" s="217"/>
      <c r="G23" s="217"/>
    </row>
    <row r="24" spans="2:7">
      <c r="B24" s="217" t="s">
        <v>342</v>
      </c>
      <c r="C24" s="217" t="s">
        <v>343</v>
      </c>
      <c r="D24" s="246">
        <v>0.17996000000000001</v>
      </c>
      <c r="E24" s="217" t="s">
        <v>335</v>
      </c>
      <c r="F24" s="217"/>
      <c r="G24" s="217" t="s">
        <v>324</v>
      </c>
    </row>
    <row r="25" spans="2:7">
      <c r="B25" s="217" t="s">
        <v>344</v>
      </c>
      <c r="C25" s="217" t="s">
        <v>345</v>
      </c>
      <c r="D25" s="246">
        <v>0.21512000000000001</v>
      </c>
      <c r="E25" s="217" t="s">
        <v>335</v>
      </c>
      <c r="F25" s="217"/>
      <c r="G25" s="217" t="s">
        <v>324</v>
      </c>
    </row>
    <row r="26" spans="2:7">
      <c r="B26" s="217" t="s">
        <v>346</v>
      </c>
      <c r="C26" s="217" t="s">
        <v>347</v>
      </c>
      <c r="D26" s="246">
        <v>0.27037</v>
      </c>
      <c r="E26" s="217" t="s">
        <v>335</v>
      </c>
      <c r="F26" s="217"/>
      <c r="G26" s="217" t="s">
        <v>324</v>
      </c>
    </row>
    <row r="27" spans="2:7">
      <c r="B27" s="217" t="s">
        <v>348</v>
      </c>
      <c r="C27" s="217" t="s">
        <v>349</v>
      </c>
      <c r="D27" s="246">
        <v>0.22141</v>
      </c>
      <c r="E27" s="217" t="s">
        <v>335</v>
      </c>
      <c r="F27" s="217"/>
      <c r="G27" s="217" t="s">
        <v>324</v>
      </c>
    </row>
    <row r="28" spans="2:7">
      <c r="B28" s="217"/>
      <c r="C28" s="217"/>
      <c r="D28" s="217"/>
      <c r="E28" s="217"/>
      <c r="F28" s="217"/>
      <c r="G28" s="217"/>
    </row>
    <row r="29" spans="2:7">
      <c r="B29" s="217" t="s">
        <v>350</v>
      </c>
      <c r="C29" s="217" t="s">
        <v>351</v>
      </c>
      <c r="D29" s="246">
        <v>0.13824</v>
      </c>
      <c r="E29" s="217" t="s">
        <v>335</v>
      </c>
      <c r="F29" s="217" t="s">
        <v>352</v>
      </c>
      <c r="G29" s="217" t="s">
        <v>324</v>
      </c>
    </row>
    <row r="30" spans="2:7">
      <c r="B30" s="217" t="s">
        <v>353</v>
      </c>
      <c r="C30" s="217" t="s">
        <v>354</v>
      </c>
      <c r="D30" s="246">
        <v>0.14106999999999997</v>
      </c>
      <c r="E30" s="217" t="s">
        <v>335</v>
      </c>
      <c r="F30" s="217"/>
      <c r="G30" s="217" t="s">
        <v>324</v>
      </c>
    </row>
    <row r="31" spans="2:7">
      <c r="B31" s="217" t="s">
        <v>355</v>
      </c>
      <c r="C31" s="217" t="s">
        <v>356</v>
      </c>
      <c r="D31" s="246">
        <v>0.16298000000000001</v>
      </c>
      <c r="E31" s="217" t="s">
        <v>335</v>
      </c>
      <c r="F31" s="217"/>
      <c r="G31" s="217" t="s">
        <v>324</v>
      </c>
    </row>
    <row r="32" spans="2:7">
      <c r="B32" s="217" t="s">
        <v>357</v>
      </c>
      <c r="C32" s="217" t="s">
        <v>358</v>
      </c>
      <c r="D32" s="246">
        <v>0.14798</v>
      </c>
      <c r="E32" s="217" t="s">
        <v>335</v>
      </c>
      <c r="F32" s="217"/>
      <c r="G32" s="217" t="s">
        <v>324</v>
      </c>
    </row>
    <row r="33" spans="2:7">
      <c r="B33" s="217"/>
      <c r="C33" s="217"/>
      <c r="D33" s="217"/>
      <c r="E33" s="217"/>
      <c r="F33" s="217"/>
      <c r="G33" s="217"/>
    </row>
    <row r="34" spans="2:7">
      <c r="B34" s="217" t="s">
        <v>359</v>
      </c>
      <c r="C34" s="217" t="s">
        <v>360</v>
      </c>
      <c r="D34" s="246">
        <v>0.20618</v>
      </c>
      <c r="E34" s="217" t="s">
        <v>335</v>
      </c>
      <c r="F34" s="247" t="s">
        <v>361</v>
      </c>
      <c r="G34" s="217" t="s">
        <v>324</v>
      </c>
    </row>
    <row r="35" spans="2:7">
      <c r="B35" s="217" t="s">
        <v>362</v>
      </c>
      <c r="C35" s="217" t="s">
        <v>360</v>
      </c>
      <c r="D35" s="246">
        <v>0.20618</v>
      </c>
      <c r="E35" s="217" t="s">
        <v>335</v>
      </c>
      <c r="F35" s="217"/>
      <c r="G35" s="217" t="s">
        <v>324</v>
      </c>
    </row>
    <row r="36" spans="2:7">
      <c r="B36" s="217" t="s">
        <v>363</v>
      </c>
      <c r="C36" s="217" t="s">
        <v>364</v>
      </c>
      <c r="D36" s="246">
        <v>0.30200000000000005</v>
      </c>
      <c r="E36" s="217" t="s">
        <v>335</v>
      </c>
      <c r="F36" s="217"/>
      <c r="G36" s="217" t="s">
        <v>324</v>
      </c>
    </row>
    <row r="37" spans="2:7">
      <c r="B37" s="217" t="s">
        <v>365</v>
      </c>
      <c r="C37" s="217" t="s">
        <v>366</v>
      </c>
      <c r="D37" s="246">
        <v>0.22628000000000001</v>
      </c>
      <c r="E37" s="217" t="s">
        <v>335</v>
      </c>
      <c r="F37" s="217"/>
      <c r="G37" s="217" t="s">
        <v>324</v>
      </c>
    </row>
    <row r="38" spans="2:7">
      <c r="B38" s="217"/>
      <c r="C38" s="217"/>
      <c r="D38" s="217"/>
      <c r="E38" s="217"/>
      <c r="F38" s="217"/>
      <c r="G38" s="217"/>
    </row>
    <row r="39" spans="2:7">
      <c r="B39" s="217" t="s">
        <v>367</v>
      </c>
      <c r="C39" s="217" t="s">
        <v>368</v>
      </c>
      <c r="D39" s="246">
        <v>0.22911000000000001</v>
      </c>
      <c r="E39" s="217" t="s">
        <v>335</v>
      </c>
      <c r="F39" s="217"/>
      <c r="G39" s="217" t="s">
        <v>324</v>
      </c>
    </row>
    <row r="40" spans="2:7">
      <c r="B40" s="217" t="s">
        <v>369</v>
      </c>
      <c r="C40" s="217" t="s">
        <v>368</v>
      </c>
      <c r="D40" s="246">
        <v>0.22911000000000001</v>
      </c>
      <c r="E40" s="217" t="s">
        <v>335</v>
      </c>
      <c r="F40" s="217"/>
      <c r="G40" s="217" t="s">
        <v>324</v>
      </c>
    </row>
    <row r="41" spans="2:7">
      <c r="B41" s="217"/>
      <c r="C41" s="217"/>
      <c r="D41" s="217"/>
      <c r="E41" s="217"/>
      <c r="F41" s="217"/>
      <c r="G41" s="217"/>
    </row>
    <row r="42" spans="2:7">
      <c r="B42" s="217" t="s">
        <v>370</v>
      </c>
      <c r="C42" s="217" t="s">
        <v>371</v>
      </c>
      <c r="D42" s="246">
        <v>0.19255</v>
      </c>
      <c r="E42" s="217" t="s">
        <v>335</v>
      </c>
      <c r="F42" s="217"/>
      <c r="G42" s="217" t="s">
        <v>324</v>
      </c>
    </row>
    <row r="43" spans="2:7">
      <c r="B43" s="217" t="s">
        <v>372</v>
      </c>
      <c r="C43" s="217" t="s">
        <v>373</v>
      </c>
      <c r="D43" s="246">
        <v>0.23155000000000001</v>
      </c>
      <c r="E43" s="217" t="s">
        <v>335</v>
      </c>
      <c r="F43" s="217"/>
      <c r="G43" s="217" t="s">
        <v>324</v>
      </c>
    </row>
    <row r="44" spans="2:7">
      <c r="B44" s="217" t="s">
        <v>374</v>
      </c>
      <c r="C44" s="217" t="s">
        <v>375</v>
      </c>
      <c r="D44" s="246">
        <v>0.29694999999999999</v>
      </c>
      <c r="E44" s="217" t="s">
        <v>335</v>
      </c>
      <c r="F44" s="217"/>
      <c r="G44" s="217" t="s">
        <v>324</v>
      </c>
    </row>
    <row r="45" spans="2:7">
      <c r="B45" s="217"/>
      <c r="C45" s="217"/>
      <c r="D45" s="217"/>
      <c r="E45" s="217"/>
      <c r="F45" s="217"/>
      <c r="G45" s="217"/>
    </row>
    <row r="46" spans="2:7">
      <c r="B46" s="217"/>
      <c r="C46" s="217" t="s">
        <v>376</v>
      </c>
      <c r="D46" s="246">
        <v>0.30158141870422939</v>
      </c>
      <c r="E46" s="217" t="s">
        <v>335</v>
      </c>
      <c r="F46" s="217"/>
      <c r="G46" s="217" t="s">
        <v>324</v>
      </c>
    </row>
    <row r="50" spans="2:7" s="190" customFormat="1" ht="21">
      <c r="B50" s="190" t="s">
        <v>377</v>
      </c>
    </row>
    <row r="51" spans="2:7" ht="16.5" customHeight="1">
      <c r="B51" s="4"/>
    </row>
    <row r="52" spans="2:7" ht="16.5" customHeight="1">
      <c r="B52" s="243" t="s">
        <v>378</v>
      </c>
      <c r="C52" s="243" t="s">
        <v>379</v>
      </c>
      <c r="D52" s="243" t="s">
        <v>319</v>
      </c>
      <c r="E52" s="243" t="s">
        <v>380</v>
      </c>
      <c r="F52" s="243" t="s">
        <v>320</v>
      </c>
      <c r="G52" s="243" t="s">
        <v>321</v>
      </c>
    </row>
    <row r="53" spans="2:7" ht="116">
      <c r="B53" s="217" t="s">
        <v>381</v>
      </c>
      <c r="C53" s="217" t="s">
        <v>382</v>
      </c>
      <c r="D53" s="217" t="s">
        <v>383</v>
      </c>
      <c r="E53" s="245">
        <v>33.380000000000003</v>
      </c>
      <c r="F53" s="247" t="s">
        <v>384</v>
      </c>
      <c r="G53" s="247" t="s">
        <v>385</v>
      </c>
    </row>
    <row r="54" spans="2:7" ht="16.5" customHeight="1"/>
    <row r="55" spans="2:7" ht="16.5" customHeight="1">
      <c r="B55" s="243" t="s">
        <v>386</v>
      </c>
      <c r="C55" s="243" t="s">
        <v>379</v>
      </c>
      <c r="D55" s="243" t="s">
        <v>319</v>
      </c>
      <c r="E55" s="243" t="s">
        <v>380</v>
      </c>
    </row>
    <row r="56" spans="2:7" ht="16.5" customHeight="1">
      <c r="B56" s="275" t="s">
        <v>387</v>
      </c>
      <c r="C56" s="217" t="s">
        <v>388</v>
      </c>
      <c r="D56" s="217" t="s">
        <v>389</v>
      </c>
      <c r="E56" s="245">
        <v>20.399999999999999</v>
      </c>
    </row>
    <row r="57" spans="2:7" ht="16.5" customHeight="1">
      <c r="B57" s="275"/>
      <c r="C57" s="217" t="s">
        <v>390</v>
      </c>
      <c r="D57" s="217" t="s">
        <v>389</v>
      </c>
      <c r="E57" s="245">
        <v>52.8</v>
      </c>
    </row>
    <row r="58" spans="2:7" ht="16.5" customHeight="1">
      <c r="B58" s="275"/>
      <c r="C58" s="217" t="s">
        <v>391</v>
      </c>
      <c r="D58" s="217" t="s">
        <v>389</v>
      </c>
      <c r="E58" s="245">
        <v>44.9</v>
      </c>
    </row>
    <row r="59" spans="2:7" ht="16.5" customHeight="1">
      <c r="B59" s="275"/>
      <c r="C59" s="217" t="s">
        <v>392</v>
      </c>
      <c r="D59" s="217" t="s">
        <v>389</v>
      </c>
      <c r="E59" s="245">
        <v>18.3</v>
      </c>
    </row>
    <row r="60" spans="2:7" ht="16.5" customHeight="1">
      <c r="B60" s="275"/>
      <c r="C60" s="217" t="s">
        <v>393</v>
      </c>
      <c r="D60" s="217" t="s">
        <v>389</v>
      </c>
      <c r="E60" s="245">
        <v>19.600000000000001</v>
      </c>
    </row>
    <row r="61" spans="2:7" ht="16.5" customHeight="1">
      <c r="B61" s="275"/>
      <c r="C61" s="217" t="s">
        <v>394</v>
      </c>
      <c r="D61" s="217" t="s">
        <v>389</v>
      </c>
      <c r="E61" s="245">
        <v>14.9</v>
      </c>
    </row>
    <row r="62" spans="2:7" ht="16.5" customHeight="1">
      <c r="B62" s="275"/>
      <c r="C62" s="217" t="s">
        <v>395</v>
      </c>
      <c r="D62" s="217" t="s">
        <v>389</v>
      </c>
      <c r="E62" s="245">
        <v>15.5</v>
      </c>
    </row>
    <row r="63" spans="2:7" ht="16.5" customHeight="1">
      <c r="B63" s="275"/>
      <c r="C63" s="217" t="s">
        <v>396</v>
      </c>
      <c r="D63" s="217" t="s">
        <v>389</v>
      </c>
      <c r="E63" s="245">
        <v>64.599999999999994</v>
      </c>
    </row>
    <row r="64" spans="2:7" ht="16.5" customHeight="1">
      <c r="B64" s="275"/>
      <c r="C64" s="217" t="s">
        <v>397</v>
      </c>
      <c r="D64" s="217" t="s">
        <v>389</v>
      </c>
      <c r="E64" s="245">
        <v>40.4</v>
      </c>
    </row>
    <row r="65" spans="2:5" ht="16.5" customHeight="1">
      <c r="B65" s="275"/>
      <c r="C65" s="217" t="s">
        <v>398</v>
      </c>
      <c r="D65" s="217" t="s">
        <v>389</v>
      </c>
      <c r="E65" s="245">
        <v>63.8</v>
      </c>
    </row>
    <row r="66" spans="2:5" ht="16.5" customHeight="1">
      <c r="B66" s="275"/>
      <c r="C66" s="217" t="s">
        <v>399</v>
      </c>
      <c r="D66" s="217" t="s">
        <v>389</v>
      </c>
      <c r="E66" s="245">
        <v>77</v>
      </c>
    </row>
    <row r="67" spans="2:5" ht="16.5" customHeight="1">
      <c r="B67" s="275"/>
      <c r="C67" s="217" t="s">
        <v>400</v>
      </c>
      <c r="D67" s="217" t="s">
        <v>389</v>
      </c>
      <c r="E67" s="245">
        <v>14.3</v>
      </c>
    </row>
    <row r="68" spans="2:5" ht="16.5" customHeight="1">
      <c r="B68" s="275"/>
      <c r="C68" s="217" t="s">
        <v>401</v>
      </c>
      <c r="D68" s="217" t="s">
        <v>389</v>
      </c>
      <c r="E68" s="245">
        <v>13.7</v>
      </c>
    </row>
    <row r="69" spans="2:5" ht="16.5" customHeight="1">
      <c r="B69" s="275"/>
      <c r="C69" s="217" t="s">
        <v>402</v>
      </c>
      <c r="D69" s="217" t="s">
        <v>389</v>
      </c>
      <c r="E69" s="245">
        <v>29.7</v>
      </c>
    </row>
    <row r="70" spans="2:5" ht="16.5" customHeight="1">
      <c r="B70" s="275"/>
      <c r="C70" s="217" t="s">
        <v>403</v>
      </c>
      <c r="D70" s="217" t="s">
        <v>389</v>
      </c>
      <c r="E70" s="245">
        <v>70</v>
      </c>
    </row>
    <row r="71" spans="2:5" ht="16.5" customHeight="1">
      <c r="B71" s="275"/>
      <c r="C71" s="217" t="s">
        <v>404</v>
      </c>
      <c r="D71" s="217" t="s">
        <v>389</v>
      </c>
      <c r="E71" s="245">
        <v>7.6</v>
      </c>
    </row>
    <row r="72" spans="2:5" ht="16.5" customHeight="1">
      <c r="B72" s="275"/>
      <c r="C72" s="217" t="s">
        <v>405</v>
      </c>
      <c r="D72" s="217" t="s">
        <v>389</v>
      </c>
      <c r="E72" s="245">
        <v>20.8</v>
      </c>
    </row>
    <row r="73" spans="2:5" ht="16.5" customHeight="1">
      <c r="B73" s="275"/>
      <c r="C73" s="217" t="s">
        <v>406</v>
      </c>
      <c r="D73" s="217" t="s">
        <v>389</v>
      </c>
      <c r="E73" s="245">
        <v>46.9</v>
      </c>
    </row>
    <row r="74" spans="2:5" ht="16.5" customHeight="1">
      <c r="B74" s="275"/>
      <c r="C74" s="217" t="s">
        <v>407</v>
      </c>
      <c r="D74" s="217" t="s">
        <v>389</v>
      </c>
      <c r="E74" s="245">
        <v>86.7</v>
      </c>
    </row>
    <row r="75" spans="2:5" ht="16.5" customHeight="1">
      <c r="B75" s="275"/>
      <c r="C75" s="217" t="s">
        <v>408</v>
      </c>
      <c r="D75" s="217" t="s">
        <v>389</v>
      </c>
      <c r="E75" s="245">
        <v>64.7</v>
      </c>
    </row>
    <row r="76" spans="2:5" ht="16.5" customHeight="1">
      <c r="B76" s="275"/>
      <c r="C76" s="217" t="s">
        <v>409</v>
      </c>
      <c r="D76" s="217" t="s">
        <v>389</v>
      </c>
      <c r="E76" s="245">
        <v>30.4</v>
      </c>
    </row>
    <row r="77" spans="2:5" ht="16.5" customHeight="1">
      <c r="B77" s="275"/>
      <c r="C77" s="217" t="s">
        <v>410</v>
      </c>
      <c r="D77" s="217" t="s">
        <v>389</v>
      </c>
      <c r="E77" s="245">
        <v>61.3</v>
      </c>
    </row>
    <row r="78" spans="2:5" ht="16.5" customHeight="1">
      <c r="B78" s="275"/>
      <c r="C78" s="217" t="s">
        <v>411</v>
      </c>
      <c r="D78" s="217" t="s">
        <v>389</v>
      </c>
      <c r="E78" s="245">
        <v>22.9</v>
      </c>
    </row>
    <row r="79" spans="2:5" ht="16.5" customHeight="1">
      <c r="B79" s="275"/>
      <c r="C79" s="217" t="s">
        <v>412</v>
      </c>
      <c r="D79" s="217" t="s">
        <v>389</v>
      </c>
      <c r="E79" s="245">
        <v>71.900000000000006</v>
      </c>
    </row>
    <row r="80" spans="2:5" ht="16.5" customHeight="1">
      <c r="B80" s="275"/>
      <c r="C80" s="217" t="s">
        <v>413</v>
      </c>
      <c r="D80" s="217" t="s">
        <v>389</v>
      </c>
      <c r="E80" s="245">
        <v>80.900000000000006</v>
      </c>
    </row>
    <row r="81" spans="2:5" ht="16.5" customHeight="1">
      <c r="B81" s="275"/>
      <c r="C81" s="217" t="s">
        <v>414</v>
      </c>
      <c r="D81" s="217" t="s">
        <v>389</v>
      </c>
      <c r="E81" s="245">
        <v>69</v>
      </c>
    </row>
    <row r="82" spans="2:5" ht="16.5" customHeight="1">
      <c r="B82" s="275"/>
      <c r="C82" s="217" t="s">
        <v>415</v>
      </c>
      <c r="D82" s="217" t="s">
        <v>389</v>
      </c>
      <c r="E82" s="245">
        <v>28.5</v>
      </c>
    </row>
    <row r="83" spans="2:5" ht="16.5" customHeight="1">
      <c r="B83" s="275"/>
      <c r="C83" s="217" t="s">
        <v>416</v>
      </c>
      <c r="D83" s="217" t="s">
        <v>389</v>
      </c>
      <c r="E83" s="245">
        <v>25</v>
      </c>
    </row>
    <row r="84" spans="2:5" ht="16.5" customHeight="1">
      <c r="B84" s="275"/>
      <c r="C84" s="217" t="s">
        <v>417</v>
      </c>
      <c r="D84" s="217" t="s">
        <v>389</v>
      </c>
      <c r="E84" s="245">
        <v>12.9</v>
      </c>
    </row>
    <row r="85" spans="2:5" ht="16.5" customHeight="1">
      <c r="B85" s="275"/>
      <c r="C85" s="217" t="s">
        <v>418</v>
      </c>
      <c r="D85" s="217" t="s">
        <v>389</v>
      </c>
      <c r="E85" s="245">
        <v>30.2</v>
      </c>
    </row>
    <row r="86" spans="2:5" ht="16.5" customHeight="1">
      <c r="B86" s="275"/>
      <c r="C86" s="217" t="s">
        <v>419</v>
      </c>
      <c r="D86" s="217" t="s">
        <v>389</v>
      </c>
      <c r="E86" s="245">
        <v>79.3</v>
      </c>
    </row>
    <row r="87" spans="2:5" ht="16.5" customHeight="1">
      <c r="B87" s="275"/>
      <c r="C87" s="217" t="s">
        <v>420</v>
      </c>
      <c r="D87" s="217" t="s">
        <v>389</v>
      </c>
      <c r="E87" s="245">
        <v>39.9</v>
      </c>
    </row>
    <row r="88" spans="2:5" ht="16.5" customHeight="1">
      <c r="B88" s="275"/>
      <c r="C88" s="217" t="s">
        <v>421</v>
      </c>
      <c r="D88" s="217" t="s">
        <v>389</v>
      </c>
      <c r="E88" s="245">
        <v>27.6</v>
      </c>
    </row>
    <row r="89" spans="2:5" ht="16.5" customHeight="1">
      <c r="B89" s="275"/>
      <c r="C89" s="217" t="s">
        <v>422</v>
      </c>
      <c r="D89" s="217" t="s">
        <v>389</v>
      </c>
      <c r="E89" s="245">
        <v>119.3</v>
      </c>
    </row>
    <row r="90" spans="2:5" ht="16.5" customHeight="1">
      <c r="B90" s="275"/>
      <c r="C90" s="217" t="s">
        <v>423</v>
      </c>
      <c r="D90" s="217" t="s">
        <v>389</v>
      </c>
      <c r="E90" s="245">
        <v>46.1</v>
      </c>
    </row>
    <row r="91" spans="2:5" ht="16.5" customHeight="1">
      <c r="B91" s="275"/>
      <c r="C91" s="217" t="s">
        <v>424</v>
      </c>
      <c r="D91" s="217" t="s">
        <v>389</v>
      </c>
      <c r="E91" s="245">
        <v>142.19999999999999</v>
      </c>
    </row>
    <row r="92" spans="2:5" ht="16.5" customHeight="1">
      <c r="B92" s="275"/>
      <c r="C92" s="217" t="s">
        <v>425</v>
      </c>
      <c r="D92" s="217" t="s">
        <v>389</v>
      </c>
      <c r="E92" s="245">
        <v>37.1</v>
      </c>
    </row>
    <row r="93" spans="2:5" ht="16.5" customHeight="1">
      <c r="B93" s="275"/>
      <c r="C93" s="217" t="s">
        <v>426</v>
      </c>
      <c r="D93" s="217" t="s">
        <v>389</v>
      </c>
      <c r="E93" s="245">
        <v>40.200000000000003</v>
      </c>
    </row>
    <row r="94" spans="2:5" ht="16.5" customHeight="1">
      <c r="B94" s="275"/>
      <c r="C94" s="217" t="s">
        <v>427</v>
      </c>
      <c r="D94" s="217" t="s">
        <v>389</v>
      </c>
      <c r="E94" s="245">
        <v>64.5</v>
      </c>
    </row>
    <row r="95" spans="2:5" ht="16.5" customHeight="1">
      <c r="B95" s="275"/>
      <c r="C95" s="217" t="s">
        <v>428</v>
      </c>
      <c r="D95" s="217" t="s">
        <v>389</v>
      </c>
      <c r="E95" s="245">
        <v>18.7</v>
      </c>
    </row>
    <row r="96" spans="2:5" ht="16.5" customHeight="1">
      <c r="B96" s="275"/>
      <c r="C96" s="217" t="s">
        <v>429</v>
      </c>
      <c r="D96" s="217" t="s">
        <v>389</v>
      </c>
      <c r="E96" s="245">
        <v>6.9</v>
      </c>
    </row>
    <row r="97" spans="1:5" ht="16.5" customHeight="1">
      <c r="B97" s="275"/>
      <c r="C97" s="217" t="s">
        <v>430</v>
      </c>
      <c r="D97" s="217" t="s">
        <v>389</v>
      </c>
      <c r="E97" s="245">
        <v>71.099999999999994</v>
      </c>
    </row>
    <row r="98" spans="1:5" ht="16.5" customHeight="1">
      <c r="B98" s="275"/>
      <c r="C98" s="217" t="s">
        <v>431</v>
      </c>
      <c r="D98" s="217" t="s">
        <v>389</v>
      </c>
      <c r="E98" s="245">
        <v>54.6</v>
      </c>
    </row>
    <row r="99" spans="1:5" ht="16.5" customHeight="1">
      <c r="B99" s="275"/>
      <c r="C99" s="217" t="s">
        <v>432</v>
      </c>
      <c r="D99" s="217" t="s">
        <v>389</v>
      </c>
      <c r="E99" s="245">
        <v>51.8</v>
      </c>
    </row>
    <row r="100" spans="1:5" ht="16.5" customHeight="1">
      <c r="B100" s="275"/>
      <c r="C100" s="217" t="s">
        <v>433</v>
      </c>
      <c r="D100" s="217" t="s">
        <v>389</v>
      </c>
      <c r="E100" s="245">
        <v>94.9</v>
      </c>
    </row>
    <row r="101" spans="1:5" ht="16.5" customHeight="1">
      <c r="B101" s="275"/>
      <c r="C101" s="217" t="s">
        <v>434</v>
      </c>
      <c r="D101" s="217" t="s">
        <v>389</v>
      </c>
      <c r="E101" s="245">
        <v>21.4</v>
      </c>
    </row>
    <row r="102" spans="1:5" ht="16.5" customHeight="1">
      <c r="B102" s="275"/>
      <c r="C102" s="217" t="s">
        <v>435</v>
      </c>
      <c r="D102" s="217" t="s">
        <v>389</v>
      </c>
      <c r="E102" s="245">
        <v>55.1</v>
      </c>
    </row>
    <row r="103" spans="1:5" ht="16.5" customHeight="1">
      <c r="B103" s="31"/>
    </row>
    <row r="104" spans="1:5" ht="16.5" customHeight="1"/>
    <row r="105" spans="1:5" s="190" customFormat="1" ht="21">
      <c r="B105" s="190" t="s">
        <v>436</v>
      </c>
    </row>
    <row r="107" spans="1:5">
      <c r="B107" s="243" t="s">
        <v>437</v>
      </c>
      <c r="C107" s="238" t="s">
        <v>438</v>
      </c>
    </row>
    <row r="108" spans="1:5">
      <c r="A108" s="21"/>
      <c r="B108" s="220" t="s">
        <v>439</v>
      </c>
      <c r="C108" s="248">
        <f>'meal, diet and food source '!G5</f>
        <v>2.5720000000000001</v>
      </c>
    </row>
    <row r="109" spans="1:5">
      <c r="A109" s="21"/>
      <c r="B109" s="220" t="s">
        <v>440</v>
      </c>
      <c r="C109" s="248">
        <f>'meal, diet and food source '!G11</f>
        <v>2.3499999999999996</v>
      </c>
    </row>
    <row r="110" spans="1:5">
      <c r="A110" s="21"/>
      <c r="B110" s="220" t="s">
        <v>441</v>
      </c>
      <c r="C110" s="248">
        <f>'meal, diet and food source '!G18</f>
        <v>0.68</v>
      </c>
    </row>
    <row r="111" spans="1:5">
      <c r="A111" s="21"/>
      <c r="B111" s="220" t="s">
        <v>442</v>
      </c>
      <c r="C111" s="248">
        <f>'meal, diet and food source '!G25</f>
        <v>2.0499999999999998</v>
      </c>
    </row>
    <row r="112" spans="1:5">
      <c r="A112" s="21"/>
      <c r="B112" s="220" t="s">
        <v>443</v>
      </c>
      <c r="C112" s="248">
        <f>'meal, diet and food source '!G32</f>
        <v>19.821999999999996</v>
      </c>
    </row>
    <row r="113" spans="1:8">
      <c r="A113" s="21"/>
      <c r="B113" s="220" t="s">
        <v>444</v>
      </c>
      <c r="C113" s="248">
        <f>'meal, diet and food source '!G40</f>
        <v>3.7720000000000002</v>
      </c>
    </row>
    <row r="114" spans="1:8">
      <c r="A114" s="21"/>
      <c r="B114" s="220" t="s">
        <v>445</v>
      </c>
      <c r="C114" s="248">
        <f>'meal, diet and food source '!G48</f>
        <v>2.8420000000000005</v>
      </c>
    </row>
    <row r="115" spans="1:8">
      <c r="A115" s="21"/>
      <c r="B115" s="220" t="s">
        <v>446</v>
      </c>
      <c r="C115" s="248">
        <f>'meal, diet and food source '!G56</f>
        <v>5.4820000000000011</v>
      </c>
    </row>
    <row r="117" spans="1:8" ht="29">
      <c r="D117" s="220" t="s">
        <v>447</v>
      </c>
    </row>
    <row r="118" spans="1:8">
      <c r="B118" s="220" t="s">
        <v>448</v>
      </c>
      <c r="C118" s="220" t="s">
        <v>449</v>
      </c>
      <c r="D118" s="249">
        <v>4060.1635999999999</v>
      </c>
    </row>
    <row r="120" spans="1:8">
      <c r="C120" s="122" t="s">
        <v>450</v>
      </c>
    </row>
    <row r="121" spans="1:8">
      <c r="B121" s="217" t="s">
        <v>451</v>
      </c>
      <c r="C121" s="250">
        <f>'meal, diet and food source '!F210</f>
        <v>6.2015503875968984E-2</v>
      </c>
    </row>
    <row r="122" spans="1:8">
      <c r="B122" s="217" t="s">
        <v>452</v>
      </c>
      <c r="C122" s="250">
        <f>'meal, diet and food source '!F211</f>
        <v>0.13178294573643409</v>
      </c>
    </row>
    <row r="123" spans="1:8">
      <c r="B123" s="217" t="s">
        <v>453</v>
      </c>
      <c r="C123" s="250">
        <f>'meal, diet and food source '!F212</f>
        <v>0.20155038759689919</v>
      </c>
    </row>
    <row r="124" spans="1:8">
      <c r="C124" s="67"/>
    </row>
    <row r="125" spans="1:8" ht="29">
      <c r="E125" s="247" t="s">
        <v>454</v>
      </c>
      <c r="F125" s="247" t="s">
        <v>455</v>
      </c>
      <c r="G125" s="247" t="s">
        <v>456</v>
      </c>
      <c r="H125" s="247" t="s">
        <v>457</v>
      </c>
    </row>
    <row r="126" spans="1:8">
      <c r="B126" s="273" t="s">
        <v>458</v>
      </c>
      <c r="C126" s="274"/>
      <c r="D126" s="256" t="s">
        <v>459</v>
      </c>
      <c r="E126" s="217">
        <v>21.3538</v>
      </c>
      <c r="F126" s="217">
        <v>10.203900000000001</v>
      </c>
      <c r="G126" s="217">
        <v>626.95920000000001</v>
      </c>
      <c r="H126" s="217">
        <v>10.203900000000001</v>
      </c>
    </row>
    <row r="127" spans="1:8">
      <c r="B127" s="273" t="s">
        <v>460</v>
      </c>
      <c r="C127" s="274"/>
      <c r="D127" s="256" t="s">
        <v>459</v>
      </c>
      <c r="E127" s="251">
        <f>E126/$D$118</f>
        <v>5.2593447219713022E-3</v>
      </c>
      <c r="F127" s="251">
        <f t="shared" ref="F127:H127" si="0">F126/$D$118</f>
        <v>2.5131745922750506E-3</v>
      </c>
      <c r="G127" s="251">
        <f t="shared" si="0"/>
        <v>0.15441722594626484</v>
      </c>
      <c r="H127" s="251">
        <f t="shared" si="0"/>
        <v>2.5131745922750506E-3</v>
      </c>
    </row>
    <row r="129" spans="2:6">
      <c r="B129" s="122" t="s">
        <v>461</v>
      </c>
      <c r="C129" s="252">
        <v>0.3</v>
      </c>
    </row>
    <row r="130" spans="2:6">
      <c r="B130" s="122">
        <v>0</v>
      </c>
      <c r="C130" s="252">
        <v>0</v>
      </c>
    </row>
    <row r="131" spans="2:6">
      <c r="B131" s="122" t="s">
        <v>462</v>
      </c>
      <c r="C131" s="252">
        <v>0.05</v>
      </c>
    </row>
    <row r="132" spans="2:6">
      <c r="B132" s="122" t="s">
        <v>463</v>
      </c>
      <c r="C132" s="252">
        <v>0.1</v>
      </c>
    </row>
    <row r="133" spans="2:6">
      <c r="B133" s="122" t="s">
        <v>464</v>
      </c>
      <c r="C133" s="252">
        <v>0.2</v>
      </c>
    </row>
    <row r="134" spans="2:6">
      <c r="B134" s="122" t="s">
        <v>465</v>
      </c>
      <c r="C134" s="252">
        <v>0.3</v>
      </c>
    </row>
    <row r="136" spans="2:6" s="190" customFormat="1" ht="21">
      <c r="B136" s="190" t="s">
        <v>78</v>
      </c>
    </row>
    <row r="138" spans="2:6">
      <c r="B138" s="20" t="s">
        <v>466</v>
      </c>
    </row>
    <row r="139" spans="2:6">
      <c r="B139" s="217" t="s">
        <v>467</v>
      </c>
      <c r="C139" s="217" t="s">
        <v>468</v>
      </c>
      <c r="D139" s="245">
        <v>0.23085</v>
      </c>
      <c r="E139" s="217" t="s">
        <v>469</v>
      </c>
      <c r="F139" s="217" t="s">
        <v>324</v>
      </c>
    </row>
    <row r="141" spans="2:6">
      <c r="B141" s="20" t="s">
        <v>470</v>
      </c>
    </row>
    <row r="142" spans="2:6" ht="17.25" customHeight="1">
      <c r="B142" s="217" t="s">
        <v>471</v>
      </c>
      <c r="C142" s="245">
        <v>61440</v>
      </c>
      <c r="D142" s="217" t="s">
        <v>472</v>
      </c>
      <c r="E142" s="279" t="s">
        <v>473</v>
      </c>
      <c r="F142" s="278" t="s">
        <v>474</v>
      </c>
    </row>
    <row r="143" spans="2:6">
      <c r="B143" s="217" t="s">
        <v>475</v>
      </c>
      <c r="C143" s="245">
        <v>9.2902999999999999E-2</v>
      </c>
      <c r="D143" s="217" t="s">
        <v>476</v>
      </c>
      <c r="E143" s="280"/>
      <c r="F143" s="278"/>
    </row>
    <row r="144" spans="2:6">
      <c r="B144" s="217" t="s">
        <v>477</v>
      </c>
      <c r="C144" s="245">
        <v>2.9307106999999999E-4</v>
      </c>
      <c r="D144" s="217" t="s">
        <v>478</v>
      </c>
      <c r="E144" s="280"/>
      <c r="F144" s="278"/>
    </row>
    <row r="145" spans="2:8">
      <c r="B145" s="217" t="s">
        <v>479</v>
      </c>
      <c r="C145" s="245">
        <v>2920</v>
      </c>
      <c r="D145" s="217" t="s">
        <v>480</v>
      </c>
      <c r="E145" s="280"/>
      <c r="F145" s="278"/>
    </row>
    <row r="146" spans="2:8">
      <c r="B146" s="217" t="s">
        <v>481</v>
      </c>
      <c r="C146" s="245">
        <v>6.6376074901513857E-2</v>
      </c>
      <c r="D146" s="217" t="s">
        <v>482</v>
      </c>
      <c r="E146" s="281"/>
      <c r="F146" s="278"/>
    </row>
    <row r="148" spans="2:8">
      <c r="B148" s="20" t="s">
        <v>483</v>
      </c>
    </row>
    <row r="149" spans="2:8" ht="17.25" customHeight="1">
      <c r="B149" s="217" t="s">
        <v>471</v>
      </c>
      <c r="C149" s="245">
        <v>21730</v>
      </c>
      <c r="D149" s="217" t="s">
        <v>472</v>
      </c>
      <c r="E149" s="279" t="s">
        <v>473</v>
      </c>
      <c r="F149" s="278" t="s">
        <v>474</v>
      </c>
    </row>
    <row r="150" spans="2:8" ht="17.25" customHeight="1">
      <c r="B150" s="217" t="s">
        <v>484</v>
      </c>
      <c r="C150" s="245">
        <v>2.3475783001463156E-2</v>
      </c>
      <c r="D150" s="217" t="s">
        <v>482</v>
      </c>
      <c r="E150" s="281"/>
      <c r="F150" s="278"/>
    </row>
    <row r="151" spans="2:8" ht="17.25" customHeight="1">
      <c r="E151" s="31"/>
      <c r="F151" s="216"/>
    </row>
    <row r="152" spans="2:8" ht="17.25" customHeight="1">
      <c r="B152" s="20" t="s">
        <v>485</v>
      </c>
      <c r="E152" s="31"/>
      <c r="F152" s="216"/>
    </row>
    <row r="153" spans="2:8" ht="42.75" customHeight="1">
      <c r="B153" s="219" t="s">
        <v>486</v>
      </c>
      <c r="C153" s="219" t="s">
        <v>487</v>
      </c>
      <c r="D153" s="282" t="s">
        <v>488</v>
      </c>
      <c r="E153" s="282" t="s">
        <v>489</v>
      </c>
      <c r="F153" s="283" t="s">
        <v>490</v>
      </c>
      <c r="G153" s="221">
        <f>(20*C158)/C159/365</f>
        <v>2.2326483108984343</v>
      </c>
      <c r="H153" s="219" t="s">
        <v>491</v>
      </c>
    </row>
    <row r="154" spans="2:8" ht="57.75" customHeight="1">
      <c r="B154" s="220" t="s">
        <v>492</v>
      </c>
      <c r="C154" s="219" t="s">
        <v>493</v>
      </c>
      <c r="D154" s="282"/>
      <c r="E154" s="282"/>
      <c r="F154" s="283"/>
      <c r="G154" s="221">
        <f>(42*C158)/C159/365</f>
        <v>4.6885614528867121</v>
      </c>
      <c r="H154" s="219" t="s">
        <v>491</v>
      </c>
    </row>
    <row r="155" spans="2:8" ht="47.25" customHeight="1">
      <c r="B155" s="219" t="s">
        <v>494</v>
      </c>
      <c r="C155" s="219" t="s">
        <v>495</v>
      </c>
      <c r="D155" s="219" t="s">
        <v>496</v>
      </c>
      <c r="E155" s="219" t="s">
        <v>497</v>
      </c>
      <c r="F155" s="220" t="s">
        <v>498</v>
      </c>
      <c r="G155" s="221">
        <f>97/365</f>
        <v>0.26575342465753427</v>
      </c>
      <c r="H155" s="219" t="s">
        <v>491</v>
      </c>
    </row>
    <row r="156" spans="2:8" ht="33.75" customHeight="1">
      <c r="B156" s="219" t="s">
        <v>499</v>
      </c>
      <c r="C156" s="219" t="s">
        <v>500</v>
      </c>
      <c r="D156" s="219" t="s">
        <v>395</v>
      </c>
      <c r="E156" s="219" t="s">
        <v>501</v>
      </c>
      <c r="F156" s="220" t="s">
        <v>502</v>
      </c>
      <c r="G156" s="221">
        <f>87.5/C159/365</f>
        <v>2.5803905944615382</v>
      </c>
      <c r="H156" s="219" t="s">
        <v>491</v>
      </c>
    </row>
    <row r="157" spans="2:8" ht="25.5" customHeight="1">
      <c r="E157" s="31"/>
      <c r="F157" s="216"/>
      <c r="G157" s="222">
        <f>ROUNDUP(MAX(G153:G156),0)</f>
        <v>5</v>
      </c>
      <c r="H157" s="219" t="s">
        <v>491</v>
      </c>
    </row>
    <row r="158" spans="2:8" ht="17.25" customHeight="1">
      <c r="B158" s="217" t="s">
        <v>503</v>
      </c>
      <c r="C158" s="218">
        <v>3.7854100000000002</v>
      </c>
      <c r="E158" s="31"/>
      <c r="F158" s="216"/>
    </row>
    <row r="159" spans="2:8" ht="17.25" customHeight="1">
      <c r="B159" s="217" t="s">
        <v>504</v>
      </c>
      <c r="C159" s="218">
        <v>9.2902999999999999E-2</v>
      </c>
      <c r="E159" s="31"/>
      <c r="F159" s="216"/>
    </row>
    <row r="161" spans="2:5" ht="16.5">
      <c r="B161" s="120" t="s">
        <v>386</v>
      </c>
      <c r="C161" s="120" t="s">
        <v>505</v>
      </c>
      <c r="D161" s="120" t="s">
        <v>319</v>
      </c>
      <c r="E161" s="121" t="s">
        <v>506</v>
      </c>
    </row>
    <row r="162" spans="2:5">
      <c r="B162" s="277" t="s">
        <v>507</v>
      </c>
      <c r="C162" s="277" t="s">
        <v>507</v>
      </c>
      <c r="D162" s="121" t="s">
        <v>508</v>
      </c>
      <c r="E162" s="213">
        <v>0.34399999999999997</v>
      </c>
    </row>
    <row r="163" spans="2:5">
      <c r="B163" s="277"/>
      <c r="C163" s="277"/>
      <c r="D163" s="121" t="s">
        <v>509</v>
      </c>
      <c r="E163" s="214">
        <f>344/1000000</f>
        <v>3.4400000000000001E-4</v>
      </c>
    </row>
    <row r="165" spans="2:5" ht="16.5">
      <c r="B165" s="120" t="s">
        <v>386</v>
      </c>
      <c r="C165" s="120" t="s">
        <v>505</v>
      </c>
      <c r="D165" s="120" t="s">
        <v>319</v>
      </c>
      <c r="E165" s="121" t="s">
        <v>506</v>
      </c>
    </row>
    <row r="166" spans="2:5">
      <c r="B166" s="277" t="s">
        <v>510</v>
      </c>
      <c r="C166" s="277" t="s">
        <v>510</v>
      </c>
      <c r="D166" s="121" t="s">
        <v>508</v>
      </c>
      <c r="E166" s="215">
        <v>0.70799999999999996</v>
      </c>
    </row>
    <row r="167" spans="2:5">
      <c r="B167" s="277"/>
      <c r="C167" s="277"/>
      <c r="D167" s="121" t="s">
        <v>509</v>
      </c>
      <c r="E167" s="214">
        <f>708/1000000</f>
        <v>7.0799999999999997E-4</v>
      </c>
    </row>
    <row r="169" spans="2:5" s="190" customFormat="1" ht="21">
      <c r="B169" s="190" t="s">
        <v>74</v>
      </c>
    </row>
    <row r="171" spans="2:5">
      <c r="E171" s="85" t="s">
        <v>447</v>
      </c>
    </row>
    <row r="172" spans="2:5" ht="16.5">
      <c r="B172" s="86" t="s">
        <v>386</v>
      </c>
      <c r="C172" s="86" t="s">
        <v>511</v>
      </c>
      <c r="D172" s="86" t="s">
        <v>319</v>
      </c>
      <c r="E172" s="87" t="s">
        <v>506</v>
      </c>
    </row>
    <row r="173" spans="2:5">
      <c r="B173" s="276" t="s">
        <v>512</v>
      </c>
      <c r="C173" s="88" t="s">
        <v>513</v>
      </c>
      <c r="D173" s="88" t="s">
        <v>459</v>
      </c>
      <c r="E173" s="89">
        <v>3116.0562</v>
      </c>
    </row>
    <row r="174" spans="2:5">
      <c r="B174" s="276"/>
      <c r="C174" s="88" t="s">
        <v>514</v>
      </c>
      <c r="D174" s="88" t="s">
        <v>459</v>
      </c>
      <c r="E174" s="89">
        <v>2574.1648</v>
      </c>
    </row>
    <row r="175" spans="2:5">
      <c r="B175" s="276"/>
      <c r="C175" s="88" t="s">
        <v>515</v>
      </c>
      <c r="D175" s="88" t="s">
        <v>459</v>
      </c>
      <c r="E175" s="89">
        <v>3183.7017999999998</v>
      </c>
    </row>
    <row r="176" spans="2:5">
      <c r="B176" s="276"/>
      <c r="C176" s="88" t="s">
        <v>516</v>
      </c>
      <c r="D176" s="88" t="s">
        <v>459</v>
      </c>
      <c r="E176" s="89">
        <v>3177.3778000000002</v>
      </c>
    </row>
    <row r="177" spans="2:5">
      <c r="B177" s="276"/>
      <c r="C177" s="88" t="s">
        <v>517</v>
      </c>
      <c r="D177" s="88" t="s">
        <v>459</v>
      </c>
      <c r="E177" s="89">
        <v>2600.6363999999999</v>
      </c>
    </row>
    <row r="178" spans="2:5">
      <c r="B178" s="276"/>
      <c r="C178" s="88" t="s">
        <v>518</v>
      </c>
      <c r="D178" s="88" t="s">
        <v>459</v>
      </c>
      <c r="E178" s="89">
        <v>4052.8802999999998</v>
      </c>
    </row>
    <row r="179" spans="2:5">
      <c r="B179" s="276"/>
      <c r="C179" s="88" t="s">
        <v>519</v>
      </c>
      <c r="D179" s="88" t="s">
        <v>459</v>
      </c>
      <c r="E179" s="89">
        <v>3072.2953000000002</v>
      </c>
    </row>
    <row r="180" spans="2:5">
      <c r="B180" s="276"/>
      <c r="C180" s="88" t="s">
        <v>520</v>
      </c>
      <c r="D180" s="88" t="s">
        <v>459</v>
      </c>
      <c r="E180" s="89">
        <v>3777.9488999999999</v>
      </c>
    </row>
    <row r="181" spans="2:5">
      <c r="B181" s="276"/>
      <c r="C181" s="88" t="s">
        <v>521</v>
      </c>
      <c r="D181" s="88" t="s">
        <v>459</v>
      </c>
      <c r="E181" s="89">
        <v>3413.0841999999998</v>
      </c>
    </row>
    <row r="183" spans="2:5">
      <c r="B183" s="84"/>
      <c r="C183" s="84"/>
      <c r="D183" s="84"/>
      <c r="E183" s="85" t="s">
        <v>447</v>
      </c>
    </row>
    <row r="184" spans="2:5" ht="16.5">
      <c r="B184" s="86" t="s">
        <v>386</v>
      </c>
      <c r="C184" s="86" t="s">
        <v>511</v>
      </c>
      <c r="D184" s="86" t="s">
        <v>319</v>
      </c>
      <c r="E184" s="87" t="s">
        <v>506</v>
      </c>
    </row>
    <row r="185" spans="2:5">
      <c r="B185" s="90"/>
      <c r="C185" s="88" t="s">
        <v>522</v>
      </c>
      <c r="D185" s="88" t="s">
        <v>459</v>
      </c>
      <c r="E185" s="89">
        <v>414.2919</v>
      </c>
    </row>
    <row r="187" spans="2:5">
      <c r="B187" s="84"/>
      <c r="C187" s="84"/>
      <c r="D187" s="84"/>
      <c r="E187" s="85" t="s">
        <v>447</v>
      </c>
    </row>
    <row r="188" spans="2:5" ht="16.5">
      <c r="B188" s="86" t="s">
        <v>386</v>
      </c>
      <c r="C188" s="86" t="s">
        <v>511</v>
      </c>
      <c r="D188" s="86" t="s">
        <v>319</v>
      </c>
      <c r="E188" s="87" t="s">
        <v>506</v>
      </c>
    </row>
    <row r="189" spans="2:5">
      <c r="B189" s="276" t="s">
        <v>523</v>
      </c>
      <c r="C189" s="88" t="s">
        <v>524</v>
      </c>
      <c r="D189" s="88" t="s">
        <v>459</v>
      </c>
      <c r="E189" s="89">
        <v>952.68190000000004</v>
      </c>
    </row>
    <row r="190" spans="2:5">
      <c r="B190" s="276"/>
      <c r="C190" s="88" t="s">
        <v>525</v>
      </c>
      <c r="D190" s="88" t="s">
        <v>459</v>
      </c>
      <c r="E190" s="89">
        <v>895</v>
      </c>
    </row>
    <row r="191" spans="2:5">
      <c r="B191" s="276"/>
      <c r="C191" s="88" t="s">
        <v>526</v>
      </c>
      <c r="D191" s="88" t="s">
        <v>459</v>
      </c>
      <c r="E191" s="89">
        <v>22310</v>
      </c>
    </row>
    <row r="192" spans="2:5">
      <c r="B192" s="276"/>
      <c r="C192" s="88" t="s">
        <v>448</v>
      </c>
      <c r="D192" s="88" t="s">
        <v>459</v>
      </c>
      <c r="E192" s="89">
        <v>4060.1635999999999</v>
      </c>
    </row>
    <row r="194" spans="2:5">
      <c r="B194" s="84"/>
      <c r="C194" s="84"/>
      <c r="D194" s="84"/>
      <c r="E194" s="85" t="s">
        <v>447</v>
      </c>
    </row>
    <row r="195" spans="2:5" ht="16.5">
      <c r="B195" s="86" t="s">
        <v>386</v>
      </c>
      <c r="C195" s="86" t="s">
        <v>511</v>
      </c>
      <c r="D195" s="86" t="s">
        <v>319</v>
      </c>
      <c r="E195" s="87" t="s">
        <v>506</v>
      </c>
    </row>
    <row r="196" spans="2:5">
      <c r="B196" s="276" t="s">
        <v>527</v>
      </c>
      <c r="C196" s="88" t="s">
        <v>528</v>
      </c>
      <c r="D196" s="88" t="s">
        <v>459</v>
      </c>
      <c r="E196" s="91">
        <v>842.57629999999995</v>
      </c>
    </row>
    <row r="197" spans="2:5">
      <c r="B197" s="276"/>
      <c r="C197" s="88" t="s">
        <v>529</v>
      </c>
      <c r="D197" s="88" t="s">
        <v>459</v>
      </c>
      <c r="E197" s="91">
        <v>870.10270000000003</v>
      </c>
    </row>
    <row r="198" spans="2:5">
      <c r="B198" s="276"/>
      <c r="C198" s="88" t="s">
        <v>530</v>
      </c>
      <c r="D198" s="88" t="s">
        <v>459</v>
      </c>
      <c r="E198" s="91">
        <v>952.68190000000004</v>
      </c>
    </row>
    <row r="201" spans="2:5" s="190" customFormat="1" ht="21">
      <c r="B201" s="190" t="s">
        <v>531</v>
      </c>
    </row>
    <row r="203" spans="2:5">
      <c r="B203" s="20" t="s">
        <v>532</v>
      </c>
    </row>
    <row r="204" spans="2:5">
      <c r="B204" s="20" t="s">
        <v>533</v>
      </c>
    </row>
    <row r="205" spans="2:5">
      <c r="B205" s="217" t="s">
        <v>321</v>
      </c>
      <c r="C205" s="273" t="s">
        <v>534</v>
      </c>
      <c r="D205" s="274"/>
    </row>
    <row r="206" spans="2:5">
      <c r="B206" s="217" t="s">
        <v>535</v>
      </c>
      <c r="C206" s="273">
        <v>1.17136359262151</v>
      </c>
      <c r="D206" s="274"/>
    </row>
    <row r="208" spans="2:5">
      <c r="B208" s="20" t="s">
        <v>536</v>
      </c>
    </row>
    <row r="209" spans="2:6">
      <c r="B209" s="20" t="s">
        <v>192</v>
      </c>
      <c r="C209" s="20" t="s">
        <v>537</v>
      </c>
      <c r="D209" s="20"/>
      <c r="E209" s="20" t="s">
        <v>538</v>
      </c>
    </row>
    <row r="210" spans="2:6">
      <c r="B210" s="217"/>
      <c r="C210" s="122" t="s">
        <v>539</v>
      </c>
      <c r="D210" s="122" t="s">
        <v>540</v>
      </c>
      <c r="E210" s="122" t="s">
        <v>539</v>
      </c>
      <c r="F210" s="122" t="s">
        <v>540</v>
      </c>
    </row>
    <row r="211" spans="2:6">
      <c r="B211" s="217" t="s">
        <v>475</v>
      </c>
      <c r="C211" s="217">
        <v>0</v>
      </c>
      <c r="D211" s="217">
        <v>0</v>
      </c>
      <c r="E211" s="217">
        <v>400</v>
      </c>
      <c r="F211" s="217">
        <v>248.54840000000002</v>
      </c>
    </row>
    <row r="212" spans="2:6">
      <c r="B212" s="217" t="s">
        <v>477</v>
      </c>
      <c r="C212" s="217">
        <v>401</v>
      </c>
      <c r="D212" s="217">
        <v>249.169771</v>
      </c>
      <c r="E212" s="217">
        <v>3700</v>
      </c>
      <c r="F212" s="217">
        <v>2299.0727000000002</v>
      </c>
    </row>
    <row r="213" spans="2:6">
      <c r="B213" s="217">
        <v>0</v>
      </c>
      <c r="C213" s="217">
        <v>3700</v>
      </c>
      <c r="D213" s="217">
        <v>2299.0727000000002</v>
      </c>
      <c r="E213" s="217">
        <v>16000</v>
      </c>
      <c r="F213" s="217">
        <v>9941.9359999999997</v>
      </c>
    </row>
    <row r="214" spans="2:6">
      <c r="B214" s="32" t="s">
        <v>541</v>
      </c>
    </row>
    <row r="216" spans="2:6">
      <c r="B216" s="20" t="s">
        <v>542</v>
      </c>
    </row>
    <row r="217" spans="2:6">
      <c r="B217" s="238" t="s">
        <v>543</v>
      </c>
      <c r="C217" s="238" t="s">
        <v>544</v>
      </c>
    </row>
    <row r="218" spans="2:6">
      <c r="B218" s="122">
        <v>1.6093440000000001</v>
      </c>
      <c r="C218" s="122">
        <v>0.62137100000000001</v>
      </c>
    </row>
    <row r="219" spans="2:6">
      <c r="B219" s="238" t="s">
        <v>545</v>
      </c>
      <c r="C219" s="238" t="s">
        <v>546</v>
      </c>
    </row>
    <row r="220" spans="2:6">
      <c r="B220" s="122">
        <v>10.763909999999999</v>
      </c>
      <c r="C220" s="122">
        <v>9.2902999999999999E-2</v>
      </c>
    </row>
    <row r="222" spans="2:6" s="190" customFormat="1" ht="21">
      <c r="B222" s="190" t="s">
        <v>547</v>
      </c>
    </row>
    <row r="224" spans="2:6" ht="15">
      <c r="B224" s="20" t="s">
        <v>548</v>
      </c>
      <c r="C224" s="202"/>
      <c r="D224" s="202"/>
      <c r="E224" s="202"/>
      <c r="F224" s="202"/>
    </row>
    <row r="225" spans="2:6">
      <c r="B225" s="203" t="s">
        <v>549</v>
      </c>
      <c r="C225" s="204" t="s">
        <v>550</v>
      </c>
      <c r="D225" s="204" t="s">
        <v>551</v>
      </c>
      <c r="E225" s="204" t="s">
        <v>319</v>
      </c>
      <c r="F225" s="204" t="s">
        <v>321</v>
      </c>
    </row>
    <row r="226" spans="2:6" ht="15.5">
      <c r="B226" s="205" t="s">
        <v>552</v>
      </c>
      <c r="C226" s="205" t="s">
        <v>553</v>
      </c>
      <c r="D226" s="208">
        <v>7.0000000000000001E-3</v>
      </c>
      <c r="E226" s="205" t="s">
        <v>554</v>
      </c>
      <c r="F226" s="203" t="s">
        <v>555</v>
      </c>
    </row>
    <row r="227" spans="2:6" ht="15.5">
      <c r="B227" s="205" t="s">
        <v>556</v>
      </c>
      <c r="C227" s="205" t="s">
        <v>557</v>
      </c>
      <c r="D227" s="208">
        <v>0.51700000000000002</v>
      </c>
      <c r="E227" s="205" t="s">
        <v>554</v>
      </c>
      <c r="F227" s="203" t="s">
        <v>555</v>
      </c>
    </row>
    <row r="228" spans="2:6" ht="15">
      <c r="B228" s="206" t="s">
        <v>558</v>
      </c>
      <c r="C228" s="206" t="s">
        <v>559</v>
      </c>
      <c r="D228" s="209">
        <v>0.34100000000000003</v>
      </c>
      <c r="E228" s="206" t="s">
        <v>560</v>
      </c>
      <c r="F228" s="207" t="s">
        <v>555</v>
      </c>
    </row>
    <row r="229" spans="2:6" ht="15.5">
      <c r="B229" s="205" t="s">
        <v>561</v>
      </c>
      <c r="C229" s="205" t="s">
        <v>557</v>
      </c>
      <c r="D229" s="208">
        <v>0.39400000000000002</v>
      </c>
      <c r="E229" s="205" t="s">
        <v>554</v>
      </c>
      <c r="F229" s="203" t="s">
        <v>555</v>
      </c>
    </row>
    <row r="230" spans="2:6" ht="15.5">
      <c r="B230" s="205" t="s">
        <v>390</v>
      </c>
      <c r="C230" s="205" t="s">
        <v>562</v>
      </c>
      <c r="D230" s="208">
        <v>0.371</v>
      </c>
      <c r="E230" s="205" t="s">
        <v>554</v>
      </c>
      <c r="F230" s="203" t="s">
        <v>555</v>
      </c>
    </row>
    <row r="231" spans="2:6" ht="15.5">
      <c r="B231" s="205" t="s">
        <v>563</v>
      </c>
      <c r="C231" s="205" t="s">
        <v>553</v>
      </c>
      <c r="D231" s="208">
        <v>0.17</v>
      </c>
      <c r="E231" s="205" t="s">
        <v>554</v>
      </c>
      <c r="F231" s="203" t="s">
        <v>555</v>
      </c>
    </row>
    <row r="232" spans="2:6" ht="15.5">
      <c r="B232" s="205" t="s">
        <v>391</v>
      </c>
      <c r="C232" s="205" t="s">
        <v>564</v>
      </c>
      <c r="D232" s="208">
        <v>0.79800000000000004</v>
      </c>
      <c r="E232" s="205" t="s">
        <v>554</v>
      </c>
      <c r="F232" s="203" t="s">
        <v>555</v>
      </c>
    </row>
    <row r="233" spans="2:6" ht="15.5">
      <c r="B233" s="205" t="s">
        <v>392</v>
      </c>
      <c r="C233" s="205" t="s">
        <v>565</v>
      </c>
      <c r="D233" s="208">
        <v>0.16600000000000001</v>
      </c>
      <c r="E233" s="205" t="s">
        <v>554</v>
      </c>
      <c r="F233" s="203" t="s">
        <v>555</v>
      </c>
    </row>
    <row r="234" spans="2:6" ht="15.5">
      <c r="B234" s="205" t="s">
        <v>566</v>
      </c>
      <c r="C234" s="205" t="s">
        <v>553</v>
      </c>
      <c r="D234" s="208">
        <v>0.48299999999999998</v>
      </c>
      <c r="E234" s="205" t="s">
        <v>554</v>
      </c>
      <c r="F234" s="203" t="s">
        <v>555</v>
      </c>
    </row>
    <row r="235" spans="2:6" ht="15.5">
      <c r="B235" s="205" t="s">
        <v>567</v>
      </c>
      <c r="C235" s="205" t="s">
        <v>568</v>
      </c>
      <c r="D235" s="208">
        <v>0.76</v>
      </c>
      <c r="E235" s="205" t="s">
        <v>554</v>
      </c>
      <c r="F235" s="203" t="s">
        <v>555</v>
      </c>
    </row>
    <row r="236" spans="2:6" ht="15.5">
      <c r="B236" s="205" t="s">
        <v>569</v>
      </c>
      <c r="C236" s="205" t="s">
        <v>570</v>
      </c>
      <c r="D236" s="208">
        <v>0.58099999999999996</v>
      </c>
      <c r="E236" s="205" t="s">
        <v>554</v>
      </c>
      <c r="F236" s="203" t="s">
        <v>555</v>
      </c>
    </row>
    <row r="237" spans="2:6" ht="15.5">
      <c r="B237" s="205" t="s">
        <v>571</v>
      </c>
      <c r="C237" s="205" t="s">
        <v>553</v>
      </c>
      <c r="D237" s="208">
        <v>0.41899999999999998</v>
      </c>
      <c r="E237" s="205" t="s">
        <v>554</v>
      </c>
      <c r="F237" s="203" t="s">
        <v>555</v>
      </c>
    </row>
    <row r="238" spans="2:6" ht="15.5">
      <c r="B238" s="205" t="s">
        <v>393</v>
      </c>
      <c r="C238" s="205" t="s">
        <v>565</v>
      </c>
      <c r="D238" s="208">
        <v>0.19900000000000001</v>
      </c>
      <c r="E238" s="205" t="s">
        <v>554</v>
      </c>
      <c r="F238" s="203" t="s">
        <v>555</v>
      </c>
    </row>
    <row r="239" spans="2:6" ht="15.5">
      <c r="B239" s="205" t="s">
        <v>572</v>
      </c>
      <c r="C239" s="205" t="s">
        <v>557</v>
      </c>
      <c r="D239" s="208">
        <v>0.72299999999999998</v>
      </c>
      <c r="E239" s="205" t="s">
        <v>554</v>
      </c>
      <c r="F239" s="203" t="s">
        <v>555</v>
      </c>
    </row>
    <row r="240" spans="2:6" ht="15.5">
      <c r="B240" s="205" t="s">
        <v>573</v>
      </c>
      <c r="C240" s="205" t="s">
        <v>562</v>
      </c>
      <c r="D240" s="208">
        <v>0.39400000000000002</v>
      </c>
      <c r="E240" s="205" t="s">
        <v>554</v>
      </c>
      <c r="F240" s="203" t="s">
        <v>555</v>
      </c>
    </row>
    <row r="241" spans="2:6" ht="15.5">
      <c r="B241" s="205" t="s">
        <v>574</v>
      </c>
      <c r="C241" s="205" t="s">
        <v>553</v>
      </c>
      <c r="D241" s="208">
        <v>0.79200000000000004</v>
      </c>
      <c r="E241" s="205" t="s">
        <v>554</v>
      </c>
      <c r="F241" s="203" t="s">
        <v>555</v>
      </c>
    </row>
    <row r="242" spans="2:6" ht="15.5">
      <c r="B242" s="205" t="s">
        <v>575</v>
      </c>
      <c r="C242" s="205" t="s">
        <v>557</v>
      </c>
      <c r="D242" s="208">
        <v>1.456</v>
      </c>
      <c r="E242" s="205" t="s">
        <v>554</v>
      </c>
      <c r="F242" s="203" t="s">
        <v>555</v>
      </c>
    </row>
    <row r="243" spans="2:6" ht="15.5">
      <c r="B243" s="205" t="s">
        <v>394</v>
      </c>
      <c r="C243" s="205" t="s">
        <v>562</v>
      </c>
      <c r="D243" s="208">
        <v>0.13400000000000001</v>
      </c>
      <c r="E243" s="205" t="s">
        <v>554</v>
      </c>
      <c r="F243" s="203" t="s">
        <v>555</v>
      </c>
    </row>
    <row r="244" spans="2:6" ht="15.5">
      <c r="B244" s="205" t="s">
        <v>576</v>
      </c>
      <c r="C244" s="205" t="s">
        <v>570</v>
      </c>
      <c r="D244" s="208">
        <v>0.62</v>
      </c>
      <c r="E244" s="205" t="s">
        <v>554</v>
      </c>
      <c r="F244" s="203" t="s">
        <v>555</v>
      </c>
    </row>
    <row r="245" spans="2:6" ht="15.5">
      <c r="B245" s="205" t="s">
        <v>577</v>
      </c>
      <c r="C245" s="205" t="s">
        <v>553</v>
      </c>
      <c r="D245" s="208">
        <v>0.50700000000000001</v>
      </c>
      <c r="E245" s="205" t="s">
        <v>554</v>
      </c>
      <c r="F245" s="203" t="s">
        <v>555</v>
      </c>
    </row>
    <row r="246" spans="2:6" ht="15.5">
      <c r="B246" s="205" t="s">
        <v>578</v>
      </c>
      <c r="C246" s="205" t="s">
        <v>570</v>
      </c>
      <c r="D246" s="208">
        <v>0.379</v>
      </c>
      <c r="E246" s="205" t="s">
        <v>554</v>
      </c>
      <c r="F246" s="203" t="s">
        <v>555</v>
      </c>
    </row>
    <row r="247" spans="2:6" ht="15.5">
      <c r="B247" s="205" t="s">
        <v>579</v>
      </c>
      <c r="C247" s="205" t="s">
        <v>557</v>
      </c>
      <c r="D247" s="208">
        <v>0.214</v>
      </c>
      <c r="E247" s="205" t="s">
        <v>554</v>
      </c>
      <c r="F247" s="203" t="s">
        <v>555</v>
      </c>
    </row>
    <row r="248" spans="2:6" ht="15.5">
      <c r="B248" s="205" t="s">
        <v>395</v>
      </c>
      <c r="C248" s="205" t="s">
        <v>580</v>
      </c>
      <c r="D248" s="208">
        <v>0.158</v>
      </c>
      <c r="E248" s="205" t="s">
        <v>554</v>
      </c>
      <c r="F248" s="203" t="s">
        <v>555</v>
      </c>
    </row>
    <row r="249" spans="2:6" ht="15.5">
      <c r="B249" s="205" t="s">
        <v>397</v>
      </c>
      <c r="C249" s="205" t="s">
        <v>580</v>
      </c>
      <c r="D249" s="208">
        <v>0.48199999999999998</v>
      </c>
      <c r="E249" s="205" t="s">
        <v>554</v>
      </c>
      <c r="F249" s="203" t="s">
        <v>555</v>
      </c>
    </row>
    <row r="250" spans="2:6" ht="15.5">
      <c r="B250" s="205" t="s">
        <v>581</v>
      </c>
      <c r="C250" s="205" t="s">
        <v>570</v>
      </c>
      <c r="D250" s="208">
        <v>0.71099999999999997</v>
      </c>
      <c r="E250" s="205" t="s">
        <v>554</v>
      </c>
      <c r="F250" s="203" t="s">
        <v>555</v>
      </c>
    </row>
    <row r="251" spans="2:6" ht="15.5">
      <c r="B251" s="205" t="s">
        <v>400</v>
      </c>
      <c r="C251" s="205" t="s">
        <v>562</v>
      </c>
      <c r="D251" s="208">
        <v>0.182</v>
      </c>
      <c r="E251" s="205" t="s">
        <v>554</v>
      </c>
      <c r="F251" s="203" t="s">
        <v>555</v>
      </c>
    </row>
    <row r="252" spans="2:6" ht="15.5">
      <c r="B252" s="205" t="s">
        <v>582</v>
      </c>
      <c r="C252" s="205" t="s">
        <v>557</v>
      </c>
      <c r="D252" s="208">
        <v>0.251</v>
      </c>
      <c r="E252" s="205" t="s">
        <v>554</v>
      </c>
      <c r="F252" s="203" t="s">
        <v>555</v>
      </c>
    </row>
    <row r="253" spans="2:6" ht="15.5">
      <c r="B253" s="205" t="s">
        <v>583</v>
      </c>
      <c r="C253" s="205" t="s">
        <v>557</v>
      </c>
      <c r="D253" s="208">
        <v>3.0000000000000001E-3</v>
      </c>
      <c r="E253" s="205" t="s">
        <v>554</v>
      </c>
      <c r="F253" s="203" t="s">
        <v>555</v>
      </c>
    </row>
    <row r="254" spans="2:6" ht="15.5">
      <c r="B254" s="205" t="s">
        <v>401</v>
      </c>
      <c r="C254" s="205" t="s">
        <v>562</v>
      </c>
      <c r="D254" s="208">
        <v>8.1000000000000003E-2</v>
      </c>
      <c r="E254" s="205" t="s">
        <v>554</v>
      </c>
      <c r="F254" s="203" t="s">
        <v>555</v>
      </c>
    </row>
    <row r="255" spans="2:6" ht="15.5">
      <c r="B255" s="205" t="s">
        <v>584</v>
      </c>
      <c r="C255" s="205" t="s">
        <v>557</v>
      </c>
      <c r="D255" s="208">
        <v>0.51100000000000001</v>
      </c>
      <c r="E255" s="205" t="s">
        <v>554</v>
      </c>
      <c r="F255" s="203" t="s">
        <v>555</v>
      </c>
    </row>
    <row r="256" spans="2:6" ht="15.5">
      <c r="B256" s="205" t="s">
        <v>585</v>
      </c>
      <c r="C256" s="205" t="s">
        <v>553</v>
      </c>
      <c r="D256" s="208">
        <v>0.23100000000000001</v>
      </c>
      <c r="E256" s="205" t="s">
        <v>554</v>
      </c>
      <c r="F256" s="203" t="s">
        <v>555</v>
      </c>
    </row>
    <row r="257" spans="2:6" ht="15.5">
      <c r="B257" s="205" t="s">
        <v>586</v>
      </c>
      <c r="C257" s="205" t="s">
        <v>562</v>
      </c>
      <c r="D257" s="208">
        <v>0.9</v>
      </c>
      <c r="E257" s="205" t="s">
        <v>554</v>
      </c>
      <c r="F257" s="203" t="s">
        <v>555</v>
      </c>
    </row>
    <row r="258" spans="2:6" ht="15.5">
      <c r="B258" s="205" t="s">
        <v>587</v>
      </c>
      <c r="C258" s="205" t="s">
        <v>553</v>
      </c>
      <c r="D258" s="208">
        <v>0.64600000000000002</v>
      </c>
      <c r="E258" s="205" t="s">
        <v>554</v>
      </c>
      <c r="F258" s="203" t="s">
        <v>555</v>
      </c>
    </row>
    <row r="259" spans="2:6" ht="15.5">
      <c r="B259" s="205" t="s">
        <v>402</v>
      </c>
      <c r="C259" s="205" t="s">
        <v>565</v>
      </c>
      <c r="D259" s="208">
        <v>0.51600000000000001</v>
      </c>
      <c r="E259" s="205" t="s">
        <v>554</v>
      </c>
      <c r="F259" s="203" t="s">
        <v>555</v>
      </c>
    </row>
    <row r="260" spans="2:6" ht="15.5">
      <c r="B260" s="205" t="s">
        <v>588</v>
      </c>
      <c r="C260" s="205" t="s">
        <v>565</v>
      </c>
      <c r="D260" s="208">
        <v>0.3</v>
      </c>
      <c r="E260" s="205" t="s">
        <v>554</v>
      </c>
      <c r="F260" s="203" t="s">
        <v>555</v>
      </c>
    </row>
    <row r="261" spans="2:6" ht="15.5">
      <c r="B261" s="205" t="s">
        <v>589</v>
      </c>
      <c r="C261" s="205" t="s">
        <v>562</v>
      </c>
      <c r="D261" s="208">
        <v>0.58299999999999996</v>
      </c>
      <c r="E261" s="205" t="s">
        <v>554</v>
      </c>
      <c r="F261" s="203" t="s">
        <v>555</v>
      </c>
    </row>
    <row r="262" spans="2:6" ht="15.5">
      <c r="B262" s="205" t="s">
        <v>590</v>
      </c>
      <c r="C262" s="205" t="s">
        <v>562</v>
      </c>
      <c r="D262" s="208">
        <v>0.34899999999999998</v>
      </c>
      <c r="E262" s="205" t="s">
        <v>554</v>
      </c>
      <c r="F262" s="203" t="s">
        <v>555</v>
      </c>
    </row>
    <row r="263" spans="2:6" ht="15.5">
      <c r="B263" s="205" t="s">
        <v>403</v>
      </c>
      <c r="C263" s="205" t="s">
        <v>557</v>
      </c>
      <c r="D263" s="208">
        <v>0.441</v>
      </c>
      <c r="E263" s="205" t="s">
        <v>554</v>
      </c>
      <c r="F263" s="203" t="s">
        <v>555</v>
      </c>
    </row>
    <row r="264" spans="2:6" ht="15.5">
      <c r="B264" s="205" t="s">
        <v>591</v>
      </c>
      <c r="C264" s="205" t="s">
        <v>562</v>
      </c>
      <c r="D264" s="208">
        <v>0.23799999999999999</v>
      </c>
      <c r="E264" s="205" t="s">
        <v>554</v>
      </c>
      <c r="F264" s="203" t="s">
        <v>555</v>
      </c>
    </row>
    <row r="265" spans="2:6" ht="15.5">
      <c r="B265" s="205" t="s">
        <v>592</v>
      </c>
      <c r="C265" s="205" t="s">
        <v>557</v>
      </c>
      <c r="D265" s="208">
        <v>0.85699999999999998</v>
      </c>
      <c r="E265" s="205" t="s">
        <v>554</v>
      </c>
      <c r="F265" s="203" t="s">
        <v>555</v>
      </c>
    </row>
    <row r="266" spans="2:6" ht="15.5">
      <c r="B266" s="205" t="s">
        <v>593</v>
      </c>
      <c r="C266" s="205" t="s">
        <v>565</v>
      </c>
      <c r="D266" s="208">
        <v>1.016</v>
      </c>
      <c r="E266" s="205" t="s">
        <v>554</v>
      </c>
      <c r="F266" s="203" t="s">
        <v>555</v>
      </c>
    </row>
    <row r="267" spans="2:6" ht="15.5">
      <c r="B267" s="205" t="s">
        <v>594</v>
      </c>
      <c r="C267" s="205" t="s">
        <v>557</v>
      </c>
      <c r="D267" s="208">
        <v>1E-3</v>
      </c>
      <c r="E267" s="205" t="s">
        <v>554</v>
      </c>
      <c r="F267" s="203" t="s">
        <v>555</v>
      </c>
    </row>
    <row r="268" spans="2:6" ht="15.5">
      <c r="B268" s="205" t="s">
        <v>595</v>
      </c>
      <c r="C268" s="205" t="s">
        <v>565</v>
      </c>
      <c r="D268" s="208">
        <v>0.17499999999999999</v>
      </c>
      <c r="E268" s="205" t="s">
        <v>554</v>
      </c>
      <c r="F268" s="203" t="s">
        <v>555</v>
      </c>
    </row>
    <row r="269" spans="2:6" ht="15.5">
      <c r="B269" s="205" t="s">
        <v>404</v>
      </c>
      <c r="C269" s="205" t="s">
        <v>565</v>
      </c>
      <c r="D269" s="208">
        <v>6.4000000000000001E-2</v>
      </c>
      <c r="E269" s="205" t="s">
        <v>554</v>
      </c>
      <c r="F269" s="203" t="s">
        <v>555</v>
      </c>
    </row>
    <row r="270" spans="2:6" ht="15.5">
      <c r="B270" s="205" t="s">
        <v>596</v>
      </c>
      <c r="C270" s="205" t="s">
        <v>557</v>
      </c>
      <c r="D270" s="208">
        <v>0.44</v>
      </c>
      <c r="E270" s="205" t="s">
        <v>554</v>
      </c>
      <c r="F270" s="203" t="s">
        <v>555</v>
      </c>
    </row>
    <row r="271" spans="2:6" ht="15.5">
      <c r="B271" s="205" t="s">
        <v>597</v>
      </c>
      <c r="C271" s="205" t="s">
        <v>553</v>
      </c>
      <c r="D271" s="208">
        <v>8.5000000000000006E-2</v>
      </c>
      <c r="E271" s="205" t="s">
        <v>554</v>
      </c>
      <c r="F271" s="203" t="s">
        <v>555</v>
      </c>
    </row>
    <row r="272" spans="2:6" ht="15.5">
      <c r="B272" s="205" t="s">
        <v>405</v>
      </c>
      <c r="C272" s="205" t="s">
        <v>565</v>
      </c>
      <c r="D272" s="208">
        <v>0.48599999999999999</v>
      </c>
      <c r="E272" s="205" t="s">
        <v>554</v>
      </c>
      <c r="F272" s="203" t="s">
        <v>555</v>
      </c>
    </row>
    <row r="273" spans="2:6" ht="15.5">
      <c r="B273" s="205" t="s">
        <v>598</v>
      </c>
      <c r="C273" s="205" t="s">
        <v>557</v>
      </c>
      <c r="D273" s="208">
        <v>0.27300000000000002</v>
      </c>
      <c r="E273" s="205" t="s">
        <v>554</v>
      </c>
      <c r="F273" s="203" t="s">
        <v>555</v>
      </c>
    </row>
    <row r="274" spans="2:6" ht="15.5">
      <c r="B274" s="205" t="s">
        <v>599</v>
      </c>
      <c r="C274" s="205" t="s">
        <v>553</v>
      </c>
      <c r="D274" s="208">
        <v>0.753</v>
      </c>
      <c r="E274" s="205" t="s">
        <v>554</v>
      </c>
      <c r="F274" s="203" t="s">
        <v>555</v>
      </c>
    </row>
    <row r="275" spans="2:6" ht="15.5">
      <c r="B275" s="205" t="s">
        <v>406</v>
      </c>
      <c r="C275" s="205" t="s">
        <v>565</v>
      </c>
      <c r="D275" s="208">
        <v>0.64900000000000002</v>
      </c>
      <c r="E275" s="205" t="s">
        <v>554</v>
      </c>
      <c r="F275" s="203" t="s">
        <v>555</v>
      </c>
    </row>
    <row r="276" spans="2:6" ht="15.5">
      <c r="B276" s="205" t="s">
        <v>600</v>
      </c>
      <c r="C276" s="205" t="s">
        <v>562</v>
      </c>
      <c r="D276" s="208">
        <v>0.28999999999999998</v>
      </c>
      <c r="E276" s="205" t="s">
        <v>554</v>
      </c>
      <c r="F276" s="203" t="s">
        <v>555</v>
      </c>
    </row>
    <row r="277" spans="2:6" ht="15.5">
      <c r="B277" s="205" t="s">
        <v>601</v>
      </c>
      <c r="C277" s="205" t="s">
        <v>562</v>
      </c>
      <c r="D277" s="208">
        <v>0.60099999999999998</v>
      </c>
      <c r="E277" s="205" t="s">
        <v>554</v>
      </c>
      <c r="F277" s="203" t="s">
        <v>555</v>
      </c>
    </row>
    <row r="278" spans="2:6" ht="15.5">
      <c r="B278" s="205" t="s">
        <v>602</v>
      </c>
      <c r="C278" s="205" t="s">
        <v>562</v>
      </c>
      <c r="D278" s="208">
        <v>0.27100000000000002</v>
      </c>
      <c r="E278" s="205" t="s">
        <v>554</v>
      </c>
      <c r="F278" s="203" t="s">
        <v>555</v>
      </c>
    </row>
    <row r="279" spans="2:6" ht="15.5">
      <c r="B279" s="205" t="s">
        <v>603</v>
      </c>
      <c r="C279" s="205" t="s">
        <v>570</v>
      </c>
      <c r="D279" s="208">
        <v>0.78200000000000003</v>
      </c>
      <c r="E279" s="205" t="s">
        <v>554</v>
      </c>
      <c r="F279" s="203" t="s">
        <v>555</v>
      </c>
    </row>
    <row r="280" spans="2:6" ht="15.5">
      <c r="B280" s="205" t="s">
        <v>604</v>
      </c>
      <c r="C280" s="205" t="s">
        <v>565</v>
      </c>
      <c r="D280" s="208">
        <v>0.29299999999999998</v>
      </c>
      <c r="E280" s="205" t="s">
        <v>554</v>
      </c>
      <c r="F280" s="203" t="s">
        <v>555</v>
      </c>
    </row>
    <row r="281" spans="2:6" ht="15.5">
      <c r="B281" s="205" t="s">
        <v>605</v>
      </c>
      <c r="C281" s="205" t="s">
        <v>565</v>
      </c>
      <c r="D281" s="208">
        <v>0</v>
      </c>
      <c r="E281" s="205" t="s">
        <v>554</v>
      </c>
      <c r="F281" s="203" t="s">
        <v>555</v>
      </c>
    </row>
    <row r="282" spans="2:6" ht="15.5">
      <c r="B282" s="205" t="s">
        <v>407</v>
      </c>
      <c r="C282" s="205" t="s">
        <v>570</v>
      </c>
      <c r="D282" s="208">
        <v>0.79100000000000004</v>
      </c>
      <c r="E282" s="205" t="s">
        <v>554</v>
      </c>
      <c r="F282" s="203" t="s">
        <v>555</v>
      </c>
    </row>
    <row r="283" spans="2:6" ht="15.5">
      <c r="B283" s="205" t="s">
        <v>408</v>
      </c>
      <c r="C283" s="205" t="s">
        <v>570</v>
      </c>
      <c r="D283" s="208">
        <v>0.76100000000000001</v>
      </c>
      <c r="E283" s="205" t="s">
        <v>554</v>
      </c>
      <c r="F283" s="203" t="s">
        <v>555</v>
      </c>
    </row>
    <row r="284" spans="2:6" ht="15.5">
      <c r="B284" s="205" t="s">
        <v>606</v>
      </c>
      <c r="C284" s="205" t="s">
        <v>568</v>
      </c>
      <c r="D284" s="208">
        <v>0.55900000000000005</v>
      </c>
      <c r="E284" s="205" t="s">
        <v>554</v>
      </c>
      <c r="F284" s="203" t="s">
        <v>555</v>
      </c>
    </row>
    <row r="285" spans="2:6" ht="15.5">
      <c r="B285" s="205" t="s">
        <v>607</v>
      </c>
      <c r="C285" s="205" t="s">
        <v>568</v>
      </c>
      <c r="D285" s="208">
        <v>1.034</v>
      </c>
      <c r="E285" s="205" t="s">
        <v>554</v>
      </c>
      <c r="F285" s="203" t="s">
        <v>555</v>
      </c>
    </row>
    <row r="286" spans="2:6" ht="15.5">
      <c r="B286" s="205" t="s">
        <v>409</v>
      </c>
      <c r="C286" s="205" t="s">
        <v>565</v>
      </c>
      <c r="D286" s="208">
        <v>0.435</v>
      </c>
      <c r="E286" s="205" t="s">
        <v>554</v>
      </c>
      <c r="F286" s="203" t="s">
        <v>555</v>
      </c>
    </row>
    <row r="287" spans="2:6" ht="15.5">
      <c r="B287" s="205" t="s">
        <v>410</v>
      </c>
      <c r="C287" s="205" t="s">
        <v>564</v>
      </c>
      <c r="D287" s="208">
        <v>0.69399999999999995</v>
      </c>
      <c r="E287" s="205" t="s">
        <v>554</v>
      </c>
      <c r="F287" s="203" t="s">
        <v>555</v>
      </c>
    </row>
    <row r="288" spans="2:6" ht="15.5">
      <c r="B288" s="205" t="s">
        <v>411</v>
      </c>
      <c r="C288" s="205" t="s">
        <v>565</v>
      </c>
      <c r="D288" s="208">
        <v>0.34300000000000003</v>
      </c>
      <c r="E288" s="205" t="s">
        <v>554</v>
      </c>
      <c r="F288" s="203" t="s">
        <v>555</v>
      </c>
    </row>
    <row r="289" spans="2:6" ht="15.5">
      <c r="B289" s="205" t="s">
        <v>608</v>
      </c>
      <c r="C289" s="205" t="s">
        <v>562</v>
      </c>
      <c r="D289" s="208">
        <v>0.63700000000000001</v>
      </c>
      <c r="E289" s="205" t="s">
        <v>554</v>
      </c>
      <c r="F289" s="203" t="s">
        <v>555</v>
      </c>
    </row>
    <row r="290" spans="2:6" ht="15.5">
      <c r="B290" s="205" t="s">
        <v>412</v>
      </c>
      <c r="C290" s="205" t="s">
        <v>564</v>
      </c>
      <c r="D290" s="208">
        <v>0.57199999999999995</v>
      </c>
      <c r="E290" s="205" t="s">
        <v>554</v>
      </c>
      <c r="F290" s="203" t="s">
        <v>555</v>
      </c>
    </row>
    <row r="291" spans="2:6" ht="15.5">
      <c r="B291" s="205" t="s">
        <v>413</v>
      </c>
      <c r="C291" s="205" t="s">
        <v>568</v>
      </c>
      <c r="D291" s="208">
        <v>0.63900000000000001</v>
      </c>
      <c r="E291" s="205" t="s">
        <v>554</v>
      </c>
      <c r="F291" s="203" t="s">
        <v>555</v>
      </c>
    </row>
    <row r="292" spans="2:6" ht="15.5">
      <c r="B292" s="205" t="s">
        <v>609</v>
      </c>
      <c r="C292" s="205" t="s">
        <v>553</v>
      </c>
      <c r="D292" s="208">
        <v>0.496</v>
      </c>
      <c r="E292" s="205" t="s">
        <v>554</v>
      </c>
      <c r="F292" s="203" t="s">
        <v>555</v>
      </c>
    </row>
    <row r="293" spans="2:6" ht="15.5">
      <c r="B293" s="205" t="s">
        <v>610</v>
      </c>
      <c r="C293" s="205" t="s">
        <v>557</v>
      </c>
      <c r="D293" s="208">
        <v>0.27900000000000003</v>
      </c>
      <c r="E293" s="205" t="s">
        <v>554</v>
      </c>
      <c r="F293" s="203" t="s">
        <v>555</v>
      </c>
    </row>
    <row r="294" spans="2:6" ht="15.5">
      <c r="B294" s="205" t="s">
        <v>611</v>
      </c>
      <c r="C294" s="205" t="s">
        <v>570</v>
      </c>
      <c r="D294" s="208">
        <v>0.28499999999999998</v>
      </c>
      <c r="E294" s="205" t="s">
        <v>554</v>
      </c>
      <c r="F294" s="203" t="s">
        <v>555</v>
      </c>
    </row>
    <row r="295" spans="2:6" ht="15.5">
      <c r="B295" s="205" t="s">
        <v>612</v>
      </c>
      <c r="C295" s="205" t="s">
        <v>564</v>
      </c>
      <c r="D295" s="208">
        <v>0.53600000000000003</v>
      </c>
      <c r="E295" s="205" t="s">
        <v>554</v>
      </c>
      <c r="F295" s="203" t="s">
        <v>555</v>
      </c>
    </row>
    <row r="296" spans="2:6" ht="15.5">
      <c r="B296" s="205" t="s">
        <v>613</v>
      </c>
      <c r="C296" s="205" t="s">
        <v>553</v>
      </c>
      <c r="D296" s="208">
        <v>0.98199999999999998</v>
      </c>
      <c r="E296" s="205" t="s">
        <v>554</v>
      </c>
      <c r="F296" s="203" t="s">
        <v>555</v>
      </c>
    </row>
    <row r="297" spans="2:6" ht="15.5">
      <c r="B297" s="205" t="s">
        <v>614</v>
      </c>
      <c r="C297" s="205" t="s">
        <v>568</v>
      </c>
      <c r="D297" s="208">
        <v>0.72699999999999998</v>
      </c>
      <c r="E297" s="205" t="s">
        <v>554</v>
      </c>
      <c r="F297" s="203" t="s">
        <v>555</v>
      </c>
    </row>
    <row r="298" spans="2:6" ht="15.5">
      <c r="B298" s="205" t="s">
        <v>615</v>
      </c>
      <c r="C298" s="205" t="s">
        <v>553</v>
      </c>
      <c r="D298" s="208">
        <v>3.3000000000000002E-2</v>
      </c>
      <c r="E298" s="205" t="s">
        <v>554</v>
      </c>
      <c r="F298" s="203" t="s">
        <v>555</v>
      </c>
    </row>
    <row r="299" spans="2:6" ht="15.5">
      <c r="B299" s="205" t="s">
        <v>616</v>
      </c>
      <c r="C299" s="205" t="s">
        <v>553</v>
      </c>
      <c r="D299" s="208">
        <v>0.13400000000000001</v>
      </c>
      <c r="E299" s="205" t="s">
        <v>554</v>
      </c>
      <c r="F299" s="203" t="s">
        <v>555</v>
      </c>
    </row>
    <row r="300" spans="2:6" ht="15.5">
      <c r="B300" s="205" t="s">
        <v>617</v>
      </c>
      <c r="C300" s="205" t="s">
        <v>568</v>
      </c>
      <c r="D300" s="208">
        <v>0.71299999999999997</v>
      </c>
      <c r="E300" s="205" t="s">
        <v>554</v>
      </c>
      <c r="F300" s="203" t="s">
        <v>555</v>
      </c>
    </row>
    <row r="301" spans="2:6" ht="15.5">
      <c r="B301" s="205" t="s">
        <v>618</v>
      </c>
      <c r="C301" s="205" t="s">
        <v>557</v>
      </c>
      <c r="D301" s="208">
        <v>0.57299999999999995</v>
      </c>
      <c r="E301" s="205" t="s">
        <v>554</v>
      </c>
      <c r="F301" s="203" t="s">
        <v>555</v>
      </c>
    </row>
    <row r="302" spans="2:6" ht="15.5">
      <c r="B302" s="205" t="s">
        <v>619</v>
      </c>
      <c r="C302" s="205" t="s">
        <v>553</v>
      </c>
      <c r="D302" s="208">
        <v>0.20399999999999999</v>
      </c>
      <c r="E302" s="205" t="s">
        <v>554</v>
      </c>
      <c r="F302" s="203" t="s">
        <v>555</v>
      </c>
    </row>
    <row r="303" spans="2:6" ht="15.5">
      <c r="B303" s="205" t="s">
        <v>620</v>
      </c>
      <c r="C303" s="205" t="s">
        <v>565</v>
      </c>
      <c r="D303" s="208">
        <v>0.30599999999999999</v>
      </c>
      <c r="E303" s="205" t="s">
        <v>554</v>
      </c>
      <c r="F303" s="203" t="s">
        <v>555</v>
      </c>
    </row>
    <row r="304" spans="2:6" ht="15.5">
      <c r="B304" s="205" t="s">
        <v>621</v>
      </c>
      <c r="C304" s="205" t="s">
        <v>553</v>
      </c>
      <c r="D304" s="208">
        <v>0.81599999999999995</v>
      </c>
      <c r="E304" s="205" t="s">
        <v>554</v>
      </c>
      <c r="F304" s="203" t="s">
        <v>555</v>
      </c>
    </row>
    <row r="305" spans="2:6" ht="15.5">
      <c r="B305" s="205" t="s">
        <v>414</v>
      </c>
      <c r="C305" s="205" t="s">
        <v>570</v>
      </c>
      <c r="D305" s="208">
        <v>0.69299999999999995</v>
      </c>
      <c r="E305" s="205" t="s">
        <v>554</v>
      </c>
      <c r="F305" s="203" t="s">
        <v>555</v>
      </c>
    </row>
    <row r="306" spans="2:6" ht="15.5">
      <c r="B306" s="205" t="s">
        <v>622</v>
      </c>
      <c r="C306" s="205" t="s">
        <v>553</v>
      </c>
      <c r="D306" s="208">
        <v>0.73099999999999998</v>
      </c>
      <c r="E306" s="205" t="s">
        <v>554</v>
      </c>
      <c r="F306" s="203" t="s">
        <v>555</v>
      </c>
    </row>
    <row r="307" spans="2:6" ht="15.5">
      <c r="B307" s="205" t="s">
        <v>415</v>
      </c>
      <c r="C307" s="205" t="s">
        <v>580</v>
      </c>
      <c r="D307" s="208">
        <v>0.50600000000000001</v>
      </c>
      <c r="E307" s="205" t="s">
        <v>554</v>
      </c>
      <c r="F307" s="203" t="s">
        <v>555</v>
      </c>
    </row>
    <row r="308" spans="2:6" ht="15.5">
      <c r="B308" s="205" t="s">
        <v>623</v>
      </c>
      <c r="C308" s="205" t="s">
        <v>553</v>
      </c>
      <c r="D308" s="208">
        <v>0.47399999999999998</v>
      </c>
      <c r="E308" s="205" t="s">
        <v>554</v>
      </c>
      <c r="F308" s="203" t="s">
        <v>555</v>
      </c>
    </row>
    <row r="309" spans="2:6" ht="15.5">
      <c r="B309" s="205" t="s">
        <v>624</v>
      </c>
      <c r="C309" s="205" t="s">
        <v>570</v>
      </c>
      <c r="D309" s="208">
        <v>1.347</v>
      </c>
      <c r="E309" s="205" t="s">
        <v>554</v>
      </c>
      <c r="F309" s="203" t="s">
        <v>555</v>
      </c>
    </row>
    <row r="310" spans="2:6" ht="15.5">
      <c r="B310" s="205" t="s">
        <v>625</v>
      </c>
      <c r="C310" s="205" t="s">
        <v>553</v>
      </c>
      <c r="D310" s="208">
        <v>0.38900000000000001</v>
      </c>
      <c r="E310" s="205" t="s">
        <v>554</v>
      </c>
      <c r="F310" s="203" t="s">
        <v>555</v>
      </c>
    </row>
    <row r="311" spans="2:6" ht="15.5">
      <c r="B311" s="205" t="s">
        <v>626</v>
      </c>
      <c r="C311" s="205" t="s">
        <v>557</v>
      </c>
      <c r="D311" s="208">
        <v>0.64200000000000002</v>
      </c>
      <c r="E311" s="205" t="s">
        <v>554</v>
      </c>
      <c r="F311" s="203" t="s">
        <v>555</v>
      </c>
    </row>
    <row r="312" spans="2:6" ht="15.5">
      <c r="B312" s="205" t="s">
        <v>627</v>
      </c>
      <c r="C312" s="205" t="s">
        <v>557</v>
      </c>
      <c r="D312" s="208">
        <v>1.2E-2</v>
      </c>
      <c r="E312" s="205" t="s">
        <v>554</v>
      </c>
      <c r="F312" s="203" t="s">
        <v>555</v>
      </c>
    </row>
    <row r="313" spans="2:6" ht="15.5">
      <c r="B313" s="205" t="s">
        <v>628</v>
      </c>
      <c r="C313" s="205" t="s">
        <v>570</v>
      </c>
      <c r="D313" s="208">
        <v>0.19500000000000001</v>
      </c>
      <c r="E313" s="205" t="s">
        <v>554</v>
      </c>
      <c r="F313" s="203" t="s">
        <v>555</v>
      </c>
    </row>
    <row r="314" spans="2:6" ht="15.5">
      <c r="B314" s="205" t="s">
        <v>629</v>
      </c>
      <c r="C314" s="205" t="s">
        <v>557</v>
      </c>
      <c r="D314" s="208">
        <v>5.7000000000000002E-2</v>
      </c>
      <c r="E314" s="205" t="s">
        <v>554</v>
      </c>
      <c r="F314" s="203" t="s">
        <v>555</v>
      </c>
    </row>
    <row r="315" spans="2:6" ht="15.5">
      <c r="B315" s="205" t="s">
        <v>630</v>
      </c>
      <c r="C315" s="205" t="s">
        <v>570</v>
      </c>
      <c r="D315" s="208">
        <v>2E-3</v>
      </c>
      <c r="E315" s="205" t="s">
        <v>554</v>
      </c>
      <c r="F315" s="203" t="s">
        <v>555</v>
      </c>
    </row>
    <row r="316" spans="2:6" ht="15.5">
      <c r="B316" s="205" t="s">
        <v>416</v>
      </c>
      <c r="C316" s="205" t="s">
        <v>565</v>
      </c>
      <c r="D316" s="208">
        <v>0.45200000000000001</v>
      </c>
      <c r="E316" s="205" t="s">
        <v>554</v>
      </c>
      <c r="F316" s="203" t="s">
        <v>555</v>
      </c>
    </row>
    <row r="317" spans="2:6" ht="15">
      <c r="B317" s="206" t="s">
        <v>631</v>
      </c>
      <c r="C317" s="206" t="s">
        <v>562</v>
      </c>
      <c r="D317" s="209">
        <v>0.215</v>
      </c>
      <c r="E317" s="206" t="s">
        <v>560</v>
      </c>
      <c r="F317" s="207" t="s">
        <v>555</v>
      </c>
    </row>
    <row r="318" spans="2:6" ht="15.5">
      <c r="B318" s="205" t="s">
        <v>417</v>
      </c>
      <c r="C318" s="205" t="s">
        <v>564</v>
      </c>
      <c r="D318" s="208">
        <v>0.156</v>
      </c>
      <c r="E318" s="205" t="s">
        <v>554</v>
      </c>
      <c r="F318" s="203" t="s">
        <v>555</v>
      </c>
    </row>
    <row r="319" spans="2:6" ht="15.5">
      <c r="B319" s="205" t="s">
        <v>632</v>
      </c>
      <c r="C319" s="205" t="s">
        <v>562</v>
      </c>
      <c r="D319" s="208">
        <v>0.34399999999999997</v>
      </c>
      <c r="E319" s="205" t="s">
        <v>554</v>
      </c>
      <c r="F319" s="203" t="s">
        <v>555</v>
      </c>
    </row>
    <row r="320" spans="2:6" ht="15.5">
      <c r="B320" s="205" t="s">
        <v>633</v>
      </c>
      <c r="C320" s="205" t="s">
        <v>557</v>
      </c>
      <c r="D320" s="208">
        <v>0.41199999999999998</v>
      </c>
      <c r="E320" s="205" t="s">
        <v>554</v>
      </c>
      <c r="F320" s="203" t="s">
        <v>555</v>
      </c>
    </row>
    <row r="321" spans="2:6" ht="15.5">
      <c r="B321" s="205" t="s">
        <v>634</v>
      </c>
      <c r="C321" s="205" t="s">
        <v>565</v>
      </c>
      <c r="D321" s="208">
        <v>8.0000000000000002E-3</v>
      </c>
      <c r="E321" s="205" t="s">
        <v>554</v>
      </c>
      <c r="F321" s="203" t="s">
        <v>555</v>
      </c>
    </row>
    <row r="322" spans="2:6" ht="15.5">
      <c r="B322" s="205" t="s">
        <v>635</v>
      </c>
      <c r="C322" s="205" t="s">
        <v>568</v>
      </c>
      <c r="D322" s="208">
        <v>0.56999999999999995</v>
      </c>
      <c r="E322" s="205" t="s">
        <v>554</v>
      </c>
      <c r="F322" s="203" t="s">
        <v>555</v>
      </c>
    </row>
    <row r="323" spans="2:6" ht="15.5">
      <c r="B323" s="205" t="s">
        <v>636</v>
      </c>
      <c r="C323" s="205" t="s">
        <v>570</v>
      </c>
      <c r="D323" s="208">
        <v>0.41599999999999998</v>
      </c>
      <c r="E323" s="205" t="s">
        <v>554</v>
      </c>
      <c r="F323" s="203" t="s">
        <v>555</v>
      </c>
    </row>
    <row r="324" spans="2:6" ht="15.5">
      <c r="B324" s="205" t="s">
        <v>418</v>
      </c>
      <c r="C324" s="205" t="s">
        <v>562</v>
      </c>
      <c r="D324" s="208">
        <v>0.252</v>
      </c>
      <c r="E324" s="205" t="s">
        <v>554</v>
      </c>
      <c r="F324" s="203" t="s">
        <v>555</v>
      </c>
    </row>
    <row r="325" spans="2:6" ht="15.5">
      <c r="B325" s="205" t="s">
        <v>637</v>
      </c>
      <c r="C325" s="205" t="s">
        <v>562</v>
      </c>
      <c r="D325" s="208" t="s">
        <v>638</v>
      </c>
      <c r="E325" s="205" t="s">
        <v>554</v>
      </c>
      <c r="F325" s="203" t="s">
        <v>555</v>
      </c>
    </row>
    <row r="326" spans="2:6" ht="15.5">
      <c r="B326" s="205" t="s">
        <v>639</v>
      </c>
      <c r="C326" s="205" t="s">
        <v>562</v>
      </c>
      <c r="D326" s="208">
        <v>0.253</v>
      </c>
      <c r="E326" s="205" t="s">
        <v>554</v>
      </c>
      <c r="F326" s="203" t="s">
        <v>555</v>
      </c>
    </row>
    <row r="327" spans="2:6" ht="15.5">
      <c r="B327" s="205" t="s">
        <v>419</v>
      </c>
      <c r="C327" s="205" t="s">
        <v>570</v>
      </c>
      <c r="D327" s="208">
        <v>0.57699999999999996</v>
      </c>
      <c r="E327" s="205" t="s">
        <v>554</v>
      </c>
      <c r="F327" s="203" t="s">
        <v>555</v>
      </c>
    </row>
    <row r="328" spans="2:6" ht="15.5">
      <c r="B328" s="205" t="s">
        <v>420</v>
      </c>
      <c r="C328" s="205" t="s">
        <v>565</v>
      </c>
      <c r="D328" s="208">
        <v>0.76900000000000002</v>
      </c>
      <c r="E328" s="205" t="s">
        <v>554</v>
      </c>
      <c r="F328" s="203" t="s">
        <v>555</v>
      </c>
    </row>
    <row r="329" spans="2:6" ht="15.5">
      <c r="B329" s="205" t="s">
        <v>421</v>
      </c>
      <c r="C329" s="205" t="s">
        <v>565</v>
      </c>
      <c r="D329" s="208">
        <v>0.28100000000000003</v>
      </c>
      <c r="E329" s="205" t="s">
        <v>554</v>
      </c>
      <c r="F329" s="203" t="s">
        <v>555</v>
      </c>
    </row>
    <row r="330" spans="2:6" ht="15.5">
      <c r="B330" s="205" t="s">
        <v>422</v>
      </c>
      <c r="C330" s="205" t="s">
        <v>568</v>
      </c>
      <c r="D330" s="208">
        <v>0.497</v>
      </c>
      <c r="E330" s="205" t="s">
        <v>554</v>
      </c>
      <c r="F330" s="203" t="s">
        <v>555</v>
      </c>
    </row>
    <row r="331" spans="2:6" ht="15.5">
      <c r="B331" s="205" t="s">
        <v>640</v>
      </c>
      <c r="C331" s="205" t="s">
        <v>553</v>
      </c>
      <c r="D331" s="208">
        <v>0.35599999999999998</v>
      </c>
      <c r="E331" s="205" t="s">
        <v>554</v>
      </c>
      <c r="F331" s="203" t="s">
        <v>555</v>
      </c>
    </row>
    <row r="332" spans="2:6" ht="15.5">
      <c r="B332" s="205" t="s">
        <v>423</v>
      </c>
      <c r="C332" s="205" t="s">
        <v>553</v>
      </c>
      <c r="D332" s="208">
        <v>0.439</v>
      </c>
      <c r="E332" s="205" t="s">
        <v>554</v>
      </c>
      <c r="F332" s="203" t="s">
        <v>555</v>
      </c>
    </row>
    <row r="333" spans="2:6" ht="15.5">
      <c r="B333" s="205" t="s">
        <v>424</v>
      </c>
      <c r="C333" s="205" t="s">
        <v>568</v>
      </c>
      <c r="D333" s="208">
        <v>0.72699999999999998</v>
      </c>
      <c r="E333" s="205" t="s">
        <v>554</v>
      </c>
      <c r="F333" s="203" t="s">
        <v>555</v>
      </c>
    </row>
    <row r="334" spans="2:6" ht="15.5">
      <c r="B334" s="205" t="s">
        <v>641</v>
      </c>
      <c r="C334" s="205" t="s">
        <v>557</v>
      </c>
      <c r="D334" s="208">
        <v>0.59099999999999997</v>
      </c>
      <c r="E334" s="205" t="s">
        <v>554</v>
      </c>
      <c r="F334" s="203" t="s">
        <v>555</v>
      </c>
    </row>
    <row r="335" spans="2:6" ht="15.5">
      <c r="B335" s="205" t="s">
        <v>642</v>
      </c>
      <c r="C335" s="205" t="s">
        <v>553</v>
      </c>
      <c r="D335" s="208">
        <v>0.748</v>
      </c>
      <c r="E335" s="205" t="s">
        <v>554</v>
      </c>
      <c r="F335" s="203" t="s">
        <v>555</v>
      </c>
    </row>
    <row r="336" spans="2:6" ht="15.5">
      <c r="B336" s="205" t="s">
        <v>425</v>
      </c>
      <c r="C336" s="205" t="s">
        <v>570</v>
      </c>
      <c r="D336" s="208">
        <v>0.45600000000000002</v>
      </c>
      <c r="E336" s="205" t="s">
        <v>554</v>
      </c>
      <c r="F336" s="203" t="s">
        <v>555</v>
      </c>
    </row>
    <row r="337" spans="2:6" ht="15.5">
      <c r="B337" s="205" t="s">
        <v>643</v>
      </c>
      <c r="C337" s="205" t="s">
        <v>565</v>
      </c>
      <c r="D337" s="208">
        <v>0.17599999999999999</v>
      </c>
      <c r="E337" s="205" t="s">
        <v>554</v>
      </c>
      <c r="F337" s="203" t="s">
        <v>555</v>
      </c>
    </row>
    <row r="338" spans="2:6" ht="15.5">
      <c r="B338" s="205" t="s">
        <v>644</v>
      </c>
      <c r="C338" s="205" t="s">
        <v>565</v>
      </c>
      <c r="D338" s="208">
        <v>0.31900000000000001</v>
      </c>
      <c r="E338" s="205" t="s">
        <v>554</v>
      </c>
      <c r="F338" s="203" t="s">
        <v>555</v>
      </c>
    </row>
    <row r="339" spans="2:6" ht="15.5">
      <c r="B339" s="205" t="s">
        <v>426</v>
      </c>
      <c r="C339" s="205" t="s">
        <v>557</v>
      </c>
      <c r="D339" s="208">
        <v>0.92600000000000005</v>
      </c>
      <c r="E339" s="205" t="s">
        <v>554</v>
      </c>
      <c r="F339" s="203" t="s">
        <v>555</v>
      </c>
    </row>
    <row r="340" spans="2:6" ht="15.5">
      <c r="B340" s="205" t="s">
        <v>428</v>
      </c>
      <c r="C340" s="205" t="s">
        <v>565</v>
      </c>
      <c r="D340" s="208">
        <v>0.247</v>
      </c>
      <c r="E340" s="205" t="s">
        <v>554</v>
      </c>
      <c r="F340" s="203" t="s">
        <v>555</v>
      </c>
    </row>
    <row r="341" spans="2:6" ht="15.5">
      <c r="B341" s="205" t="s">
        <v>645</v>
      </c>
      <c r="C341" s="205" t="s">
        <v>570</v>
      </c>
      <c r="D341" s="208">
        <v>0.33600000000000002</v>
      </c>
      <c r="E341" s="205" t="s">
        <v>554</v>
      </c>
      <c r="F341" s="203" t="s">
        <v>555</v>
      </c>
    </row>
    <row r="342" spans="2:6" ht="15.5">
      <c r="B342" s="205" t="s">
        <v>646</v>
      </c>
      <c r="C342" s="205" t="s">
        <v>557</v>
      </c>
      <c r="D342" s="208">
        <v>0.19</v>
      </c>
      <c r="E342" s="205" t="s">
        <v>554</v>
      </c>
      <c r="F342" s="203" t="s">
        <v>555</v>
      </c>
    </row>
    <row r="343" spans="2:6" ht="15.5">
      <c r="B343" s="205" t="s">
        <v>647</v>
      </c>
      <c r="C343" s="205" t="s">
        <v>565</v>
      </c>
      <c r="D343" s="208">
        <v>1.2999999999999999E-2</v>
      </c>
      <c r="E343" s="205" t="s">
        <v>554</v>
      </c>
      <c r="F343" s="203" t="s">
        <v>555</v>
      </c>
    </row>
    <row r="344" spans="2:6" ht="15.5">
      <c r="B344" s="205" t="s">
        <v>429</v>
      </c>
      <c r="C344" s="205" t="s">
        <v>565</v>
      </c>
      <c r="D344" s="208">
        <v>2.4E-2</v>
      </c>
      <c r="E344" s="205" t="s">
        <v>554</v>
      </c>
      <c r="F344" s="203" t="s">
        <v>555</v>
      </c>
    </row>
    <row r="345" spans="2:6" ht="15.5">
      <c r="B345" s="205" t="s">
        <v>648</v>
      </c>
      <c r="C345" s="205" t="s">
        <v>568</v>
      </c>
      <c r="D345" s="208">
        <v>0.55500000000000005</v>
      </c>
      <c r="E345" s="205" t="s">
        <v>554</v>
      </c>
      <c r="F345" s="203" t="s">
        <v>555</v>
      </c>
    </row>
    <row r="346" spans="2:6" ht="15.5">
      <c r="B346" s="205" t="s">
        <v>649</v>
      </c>
      <c r="C346" s="205" t="s">
        <v>570</v>
      </c>
      <c r="D346" s="208">
        <v>0.58499999999999996</v>
      </c>
      <c r="E346" s="205" t="s">
        <v>554</v>
      </c>
      <c r="F346" s="203" t="s">
        <v>555</v>
      </c>
    </row>
    <row r="347" spans="2:6" ht="15.5">
      <c r="B347" s="205" t="s">
        <v>650</v>
      </c>
      <c r="C347" s="205" t="s">
        <v>553</v>
      </c>
      <c r="D347" s="208">
        <v>1E-3</v>
      </c>
      <c r="E347" s="205" t="s">
        <v>554</v>
      </c>
      <c r="F347" s="203" t="s">
        <v>555</v>
      </c>
    </row>
    <row r="348" spans="2:6" ht="15.5">
      <c r="B348" s="205" t="s">
        <v>651</v>
      </c>
      <c r="C348" s="205" t="s">
        <v>557</v>
      </c>
      <c r="D348" s="208">
        <v>0.502</v>
      </c>
      <c r="E348" s="205" t="s">
        <v>554</v>
      </c>
      <c r="F348" s="203" t="s">
        <v>555</v>
      </c>
    </row>
    <row r="349" spans="2:6" ht="15.5">
      <c r="B349" s="205" t="s">
        <v>431</v>
      </c>
      <c r="C349" s="205" t="s">
        <v>570</v>
      </c>
      <c r="D349" s="208">
        <v>0.51</v>
      </c>
      <c r="E349" s="205" t="s">
        <v>554</v>
      </c>
      <c r="F349" s="203" t="s">
        <v>555</v>
      </c>
    </row>
    <row r="350" spans="2:6" ht="15.5">
      <c r="B350" s="205" t="s">
        <v>652</v>
      </c>
      <c r="C350" s="205" t="s">
        <v>557</v>
      </c>
      <c r="D350" s="208">
        <v>0.17299999999999999</v>
      </c>
      <c r="E350" s="205" t="s">
        <v>554</v>
      </c>
      <c r="F350" s="203" t="s">
        <v>555</v>
      </c>
    </row>
    <row r="351" spans="2:6" ht="15.5">
      <c r="B351" s="205" t="s">
        <v>653</v>
      </c>
      <c r="C351" s="205" t="s">
        <v>562</v>
      </c>
      <c r="D351" s="208">
        <v>0.65200000000000002</v>
      </c>
      <c r="E351" s="205" t="s">
        <v>554</v>
      </c>
      <c r="F351" s="203" t="s">
        <v>555</v>
      </c>
    </row>
    <row r="352" spans="2:6" ht="15.5">
      <c r="B352" s="205" t="s">
        <v>654</v>
      </c>
      <c r="C352" s="205" t="s">
        <v>557</v>
      </c>
      <c r="D352" s="208">
        <v>0.46400000000000002</v>
      </c>
      <c r="E352" s="205" t="s">
        <v>554</v>
      </c>
      <c r="F352" s="203" t="s">
        <v>555</v>
      </c>
    </row>
    <row r="353" spans="2:6" ht="15.5">
      <c r="B353" s="205" t="s">
        <v>432</v>
      </c>
      <c r="C353" s="205" t="s">
        <v>565</v>
      </c>
      <c r="D353" s="208">
        <v>0.442</v>
      </c>
      <c r="E353" s="205" t="s">
        <v>554</v>
      </c>
      <c r="F353" s="203" t="s">
        <v>555</v>
      </c>
    </row>
    <row r="354" spans="2:6" ht="15.5">
      <c r="B354" s="205" t="s">
        <v>655</v>
      </c>
      <c r="C354" s="205" t="s">
        <v>553</v>
      </c>
      <c r="D354" s="208">
        <v>0.93500000000000005</v>
      </c>
      <c r="E354" s="205" t="s">
        <v>554</v>
      </c>
      <c r="F354" s="203" t="s">
        <v>555</v>
      </c>
    </row>
    <row r="355" spans="2:6" ht="15.5">
      <c r="B355" s="205" t="s">
        <v>656</v>
      </c>
      <c r="C355" s="205" t="s">
        <v>553</v>
      </c>
      <c r="D355" s="208">
        <v>0.47199999999999998</v>
      </c>
      <c r="E355" s="205" t="s">
        <v>554</v>
      </c>
      <c r="F355" s="203" t="s">
        <v>555</v>
      </c>
    </row>
    <row r="356" spans="2:6" ht="15.5">
      <c r="B356" s="205" t="s">
        <v>388</v>
      </c>
      <c r="C356" s="205" t="s">
        <v>657</v>
      </c>
      <c r="D356" s="208">
        <v>0.31597999999999998</v>
      </c>
      <c r="E356" s="205" t="s">
        <v>554</v>
      </c>
      <c r="F356" s="203" t="s">
        <v>324</v>
      </c>
    </row>
    <row r="357" spans="2:6" ht="15.5">
      <c r="B357" s="205" t="s">
        <v>433</v>
      </c>
      <c r="C357" s="205" t="s">
        <v>568</v>
      </c>
      <c r="D357" s="208">
        <v>0.6</v>
      </c>
      <c r="E357" s="205" t="s">
        <v>554</v>
      </c>
      <c r="F357" s="203" t="s">
        <v>555</v>
      </c>
    </row>
    <row r="358" spans="2:6" ht="15.5">
      <c r="B358" s="205" t="s">
        <v>434</v>
      </c>
      <c r="C358" s="205" t="s">
        <v>580</v>
      </c>
      <c r="D358" s="208">
        <v>0.48899999999999999</v>
      </c>
      <c r="E358" s="205" t="s">
        <v>554</v>
      </c>
      <c r="F358" s="203" t="s">
        <v>555</v>
      </c>
    </row>
    <row r="359" spans="2:6" ht="15.5">
      <c r="B359" s="205" t="s">
        <v>658</v>
      </c>
      <c r="C359" s="205" t="s">
        <v>562</v>
      </c>
      <c r="D359" s="208">
        <v>0.124</v>
      </c>
      <c r="E359" s="205" t="s">
        <v>554</v>
      </c>
      <c r="F359" s="203" t="s">
        <v>555</v>
      </c>
    </row>
    <row r="360" spans="2:6" ht="15.5">
      <c r="B360" s="205" t="s">
        <v>659</v>
      </c>
      <c r="C360" s="205" t="s">
        <v>553</v>
      </c>
      <c r="D360" s="208">
        <v>0.54800000000000004</v>
      </c>
      <c r="E360" s="205" t="s">
        <v>554</v>
      </c>
      <c r="F360" s="203" t="s">
        <v>555</v>
      </c>
    </row>
    <row r="361" spans="2:6" ht="15.5">
      <c r="B361" s="205" t="s">
        <v>660</v>
      </c>
      <c r="C361" s="205" t="s">
        <v>562</v>
      </c>
      <c r="D361" s="208">
        <v>0.248</v>
      </c>
      <c r="E361" s="205" t="s">
        <v>554</v>
      </c>
      <c r="F361" s="203" t="s">
        <v>555</v>
      </c>
    </row>
    <row r="362" spans="2:6" ht="15.5">
      <c r="B362" s="205" t="s">
        <v>435</v>
      </c>
      <c r="C362" s="205" t="s">
        <v>570</v>
      </c>
      <c r="D362" s="208">
        <v>0.35299999999999998</v>
      </c>
      <c r="E362" s="205" t="s">
        <v>554</v>
      </c>
      <c r="F362" s="203" t="s">
        <v>555</v>
      </c>
    </row>
    <row r="363" spans="2:6" ht="15.5">
      <c r="B363" s="205" t="s">
        <v>661</v>
      </c>
      <c r="C363" s="205" t="s">
        <v>568</v>
      </c>
      <c r="D363" s="208">
        <v>0.748</v>
      </c>
      <c r="E363" s="205" t="s">
        <v>554</v>
      </c>
      <c r="F363" s="203" t="s">
        <v>555</v>
      </c>
    </row>
    <row r="364" spans="2:6" ht="15.5">
      <c r="B364" s="205" t="s">
        <v>662</v>
      </c>
      <c r="C364" s="205" t="s">
        <v>557</v>
      </c>
      <c r="D364" s="208">
        <v>2E-3</v>
      </c>
      <c r="E364" s="205" t="s">
        <v>554</v>
      </c>
      <c r="F364" s="203" t="s">
        <v>555</v>
      </c>
    </row>
    <row r="365" spans="2:6" ht="15.5">
      <c r="B365" s="205" t="s">
        <v>663</v>
      </c>
      <c r="C365" s="205" t="s">
        <v>557</v>
      </c>
      <c r="D365" s="208">
        <v>0.41699999999999998</v>
      </c>
      <c r="E365" s="205" t="s">
        <v>554</v>
      </c>
      <c r="F365" s="203" t="s">
        <v>555</v>
      </c>
    </row>
  </sheetData>
  <mergeCells count="19">
    <mergeCell ref="F142:F146"/>
    <mergeCell ref="F149:F150"/>
    <mergeCell ref="E142:E146"/>
    <mergeCell ref="E149:E150"/>
    <mergeCell ref="C205:D205"/>
    <mergeCell ref="C162:C163"/>
    <mergeCell ref="C166:C167"/>
    <mergeCell ref="D153:D154"/>
    <mergeCell ref="E153:E154"/>
    <mergeCell ref="F153:F154"/>
    <mergeCell ref="B126:C126"/>
    <mergeCell ref="B56:B102"/>
    <mergeCell ref="B127:C127"/>
    <mergeCell ref="B196:B198"/>
    <mergeCell ref="C206:D206"/>
    <mergeCell ref="B189:B192"/>
    <mergeCell ref="B173:B181"/>
    <mergeCell ref="B162:B163"/>
    <mergeCell ref="B166:B167"/>
  </mergeCells>
  <conditionalFormatting sqref="C226:C365">
    <cfRule type="containsText" dxfId="3" priority="1" operator="containsText" text="data">
      <formula>NOT(ISERROR(SEARCH("data",C226)))</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E6EF-DFAF-4FF3-A45F-CC8BA63F0079}">
  <sheetPr>
    <tabColor theme="1"/>
  </sheetPr>
  <dimension ref="B2:BK546"/>
  <sheetViews>
    <sheetView topLeftCell="AR1" zoomScaleNormal="100" workbookViewId="0">
      <selection activeCell="P12" sqref="P12"/>
    </sheetView>
  </sheetViews>
  <sheetFormatPr defaultColWidth="8.81640625" defaultRowHeight="14.5"/>
  <cols>
    <col min="1" max="1" width="5.81640625" customWidth="1"/>
    <col min="2" max="2" width="35.81640625" customWidth="1"/>
    <col min="3" max="3" width="30.7265625" customWidth="1"/>
    <col min="5" max="5" width="4.1796875" customWidth="1"/>
    <col min="6" max="7" width="20.453125" bestFit="1" customWidth="1"/>
    <col min="8" max="9" width="24.81640625" bestFit="1" customWidth="1"/>
    <col min="11" max="11" width="4.453125" customWidth="1"/>
    <col min="12" max="12" width="17.453125" bestFit="1" customWidth="1"/>
    <col min="13" max="13" width="8.453125" bestFit="1" customWidth="1"/>
    <col min="14" max="14" width="11.453125" bestFit="1" customWidth="1"/>
    <col min="15" max="15" width="13.26953125" bestFit="1" customWidth="1"/>
    <col min="17" max="19" width="19.81640625" customWidth="1"/>
    <col min="20" max="20" width="9.1796875" customWidth="1"/>
    <col min="21" max="21" width="4.1796875" customWidth="1"/>
    <col min="22" max="24" width="23.81640625" customWidth="1"/>
    <col min="26" max="26" width="32.453125" customWidth="1"/>
    <col min="27" max="27" width="20.7265625" bestFit="1" customWidth="1"/>
    <col min="28" max="28" width="20.453125" bestFit="1" customWidth="1"/>
    <col min="29" max="29" width="11.453125" customWidth="1"/>
    <col min="30" max="30" width="27.453125" bestFit="1" customWidth="1"/>
    <col min="31" max="31" width="18.453125" bestFit="1" customWidth="1"/>
    <col min="33" max="33" width="33.1796875" customWidth="1"/>
    <col min="34" max="34" width="10.453125" bestFit="1" customWidth="1"/>
    <col min="36" max="36" width="36.453125" bestFit="1" customWidth="1"/>
    <col min="37" max="37" width="9.453125" bestFit="1" customWidth="1"/>
    <col min="39" max="39" width="20.26953125" customWidth="1"/>
    <col min="43" max="43" width="36.7265625" bestFit="1" customWidth="1"/>
    <col min="44" max="44" width="20.1796875" customWidth="1"/>
    <col min="46" max="46" width="18.453125" customWidth="1"/>
    <col min="47" max="47" width="15.453125" bestFit="1" customWidth="1"/>
    <col min="48" max="58" width="14.1796875" customWidth="1"/>
    <col min="60" max="60" width="23.26953125" customWidth="1"/>
    <col min="63" max="63" width="14.453125" customWidth="1"/>
  </cols>
  <sheetData>
    <row r="2" spans="2:63" ht="21">
      <c r="B2" s="190" t="s">
        <v>664</v>
      </c>
      <c r="Z2" t="s">
        <v>665</v>
      </c>
      <c r="AJ2" t="s">
        <v>666</v>
      </c>
      <c r="AQ2" t="s">
        <v>667</v>
      </c>
    </row>
    <row r="4" spans="2:63" s="190" customFormat="1" ht="21">
      <c r="B4" s="190" t="s">
        <v>668</v>
      </c>
      <c r="F4" s="190" t="s">
        <v>317</v>
      </c>
      <c r="L4" s="190" t="s">
        <v>669</v>
      </c>
      <c r="Q4" s="190" t="s">
        <v>670</v>
      </c>
      <c r="V4" s="190" t="s">
        <v>671</v>
      </c>
      <c r="Z4" s="190" t="s">
        <v>672</v>
      </c>
      <c r="AG4" s="190" t="s">
        <v>673</v>
      </c>
      <c r="AJ4" s="190" t="s">
        <v>674</v>
      </c>
      <c r="AM4" s="190" t="s">
        <v>377</v>
      </c>
      <c r="AQ4" s="190" t="s">
        <v>436</v>
      </c>
      <c r="AT4" s="190" t="s">
        <v>78</v>
      </c>
      <c r="BH4" s="190" t="s">
        <v>675</v>
      </c>
    </row>
    <row r="5" spans="2:63" ht="20">
      <c r="B5" s="4"/>
      <c r="C5" s="16"/>
    </row>
    <row r="6" spans="2:63" ht="30" customHeight="1" thickBot="1">
      <c r="B6" s="20" t="s">
        <v>676</v>
      </c>
      <c r="F6" s="28" t="s">
        <v>677</v>
      </c>
      <c r="G6" s="28" t="s">
        <v>678</v>
      </c>
      <c r="H6" s="28" t="s">
        <v>679</v>
      </c>
      <c r="I6" s="28" t="s">
        <v>680</v>
      </c>
      <c r="L6" s="28" t="s">
        <v>327</v>
      </c>
      <c r="M6" s="28" t="s">
        <v>681</v>
      </c>
      <c r="N6" s="28" t="s">
        <v>682</v>
      </c>
      <c r="O6" s="29" t="s">
        <v>683</v>
      </c>
      <c r="Q6" s="28" t="s">
        <v>682</v>
      </c>
      <c r="R6" s="28" t="s">
        <v>684</v>
      </c>
      <c r="S6" s="29" t="s">
        <v>683</v>
      </c>
      <c r="V6" s="28" t="s">
        <v>682</v>
      </c>
      <c r="W6" s="28" t="s">
        <v>684</v>
      </c>
      <c r="X6" s="61" t="s">
        <v>685</v>
      </c>
      <c r="Z6" s="28"/>
      <c r="AA6" s="28" t="s">
        <v>686</v>
      </c>
      <c r="AB6" s="28" t="s">
        <v>687</v>
      </c>
      <c r="AC6" s="28" t="s">
        <v>688</v>
      </c>
      <c r="AD6" s="29" t="s">
        <v>689</v>
      </c>
      <c r="AE6" s="61" t="s">
        <v>690</v>
      </c>
      <c r="AG6" s="28" t="s">
        <v>691</v>
      </c>
      <c r="AH6" s="28">
        <f>SUM('enter data'!J63:J65)</f>
        <v>4</v>
      </c>
      <c r="AJ6" s="28" t="s">
        <v>682</v>
      </c>
      <c r="AK6" s="28">
        <f>IF('enter data'!K57="miles",'footprint calculation'!B76,1)</f>
        <v>1.6093440000000001</v>
      </c>
      <c r="AM6" s="28" t="s">
        <v>379</v>
      </c>
      <c r="AN6" s="30" t="str">
        <f>'enter data'!I16</f>
        <v>United Kingdom</v>
      </c>
      <c r="AQ6" s="28" t="s">
        <v>692</v>
      </c>
      <c r="AR6" s="54">
        <f>'enter data'!H74*'emission factors'!C108/1000</f>
        <v>9.5163999999999999E-2</v>
      </c>
      <c r="AT6" s="28" t="s">
        <v>693</v>
      </c>
      <c r="AU6" s="28" t="s">
        <v>379</v>
      </c>
      <c r="AV6" s="28" t="s">
        <v>694</v>
      </c>
      <c r="AW6" s="28" t="s">
        <v>695</v>
      </c>
      <c r="AX6" s="28" t="s">
        <v>696</v>
      </c>
      <c r="AY6" s="28" t="s">
        <v>319</v>
      </c>
      <c r="AZ6" s="29" t="s">
        <v>697</v>
      </c>
      <c r="BA6" s="253" t="s">
        <v>698</v>
      </c>
      <c r="BB6" s="253" t="s">
        <v>699</v>
      </c>
      <c r="BC6" s="28" t="s">
        <v>700</v>
      </c>
      <c r="BD6" s="28" t="s">
        <v>701</v>
      </c>
      <c r="BE6" s="28" t="s">
        <v>702</v>
      </c>
      <c r="BF6" s="29" t="s">
        <v>703</v>
      </c>
      <c r="BH6" s="28" t="s">
        <v>526</v>
      </c>
      <c r="BI6" s="28">
        <f>'enter data'!K121*'emission factors'!E191/1000/1000</f>
        <v>0</v>
      </c>
    </row>
    <row r="7" spans="2:63">
      <c r="B7" s="107" t="s">
        <v>317</v>
      </c>
      <c r="C7" s="108">
        <f>I507/1000</f>
        <v>0</v>
      </c>
      <c r="E7">
        <v>1</v>
      </c>
      <c r="F7" s="35">
        <f>IFERROR('i. air travel'!K17,0)</f>
        <v>0</v>
      </c>
      <c r="G7" s="36">
        <f>IFERROR(F7*'i. air travel'!I17,0)</f>
        <v>0</v>
      </c>
      <c r="H7" s="28">
        <f>IF(ISERROR(VLOOKUP(F7,'emission factors'!$C$7:$D$9,2,TRUE)),"",VLOOKUP(F7,'emission factors'!$C$7:$D$9,2,TRUE))</f>
        <v>0.28283999999999998</v>
      </c>
      <c r="I7" s="37">
        <f>G7*H7</f>
        <v>0</v>
      </c>
      <c r="K7">
        <v>1</v>
      </c>
      <c r="L7" s="28" t="str">
        <f>'ii. car travel'!H16&amp;'ii. car travel'!I16</f>
        <v/>
      </c>
      <c r="M7" s="28">
        <f>VLOOKUP(L7,'emission factors'!$B$19:$E$44,3,FALSE)</f>
        <v>0.22911000000000001</v>
      </c>
      <c r="N7" s="28">
        <f>IF('ii. car travel'!G16="miles",'footprint calculation'!$B$76,1)</f>
        <v>1</v>
      </c>
      <c r="O7" s="28">
        <f>M7*'ii. car travel'!E16*'ii. car travel'!F16*'footprint calculation'!N7</f>
        <v>0</v>
      </c>
      <c r="P7">
        <v>1</v>
      </c>
      <c r="Q7" s="59">
        <f>IF('iii. train travel'!G14="miles",'footprint calculation'!$B$76,1)</f>
        <v>1</v>
      </c>
      <c r="R7" s="35">
        <f>IF('iii. train travel'!H14="yes",2,1)</f>
        <v>1</v>
      </c>
      <c r="S7" s="36">
        <f>Q7*'emission factors'!$D$16*'iii. train travel'!E14*'iii. train travel'!F14*R7</f>
        <v>0</v>
      </c>
      <c r="U7">
        <v>1</v>
      </c>
      <c r="V7" s="59">
        <f>IF('iv. coach travel'!G14="miles",'footprint calculation'!$B$76,1)</f>
        <v>1</v>
      </c>
      <c r="W7" s="35">
        <f>IF('iv. coach travel'!H14="yes",2,1)</f>
        <v>1</v>
      </c>
      <c r="X7" s="59">
        <f>V7*W7*'emission factors'!$D$15*'iv. coach travel'!E14*'iv. coach travel'!F14</f>
        <v>0</v>
      </c>
      <c r="Z7" s="63" t="s">
        <v>704</v>
      </c>
      <c r="AA7" s="59"/>
      <c r="AB7" s="59"/>
      <c r="AC7" s="59"/>
      <c r="AD7" s="59">
        <f>IF('enter data'!L44="miles",'footprint calculation'!B76,1)</f>
        <v>1.6093440000000001</v>
      </c>
      <c r="AE7" s="59"/>
      <c r="AG7" s="28" t="s">
        <v>705</v>
      </c>
      <c r="AH7" s="52">
        <f>'emission factors'!D39</f>
        <v>0.22911000000000001</v>
      </c>
      <c r="AJ7" s="28" t="s">
        <v>706</v>
      </c>
      <c r="AK7" s="28">
        <f>'emission factors'!D39</f>
        <v>0.22911000000000001</v>
      </c>
      <c r="AM7" s="28" t="s">
        <v>707</v>
      </c>
      <c r="AN7" s="30">
        <f>IFERROR(VLOOKUP(AN6,'emission factors'!C56:E102,3,FALSE),'emission factors'!E53)</f>
        <v>20.399999999999999</v>
      </c>
      <c r="AQ7" s="28" t="s">
        <v>708</v>
      </c>
      <c r="AR7" s="54">
        <f>'enter data'!H75*'emission factors'!C109/1000</f>
        <v>4.6999999999999993E-2</v>
      </c>
      <c r="AT7" s="28" t="str">
        <f>'enter data'!D101</f>
        <v>Event space 1:</v>
      </c>
      <c r="AU7" s="28" t="str">
        <f>'enter data'!G101</f>
        <v>United Kingdom</v>
      </c>
      <c r="AV7" s="28">
        <f>IFERROR(VLOOKUP(AU7,'emission factors'!$B$226:$D$365,3,FALSE),0)</f>
        <v>0.31597999999999998</v>
      </c>
      <c r="AW7" s="28">
        <f>'enter data'!J101</f>
        <v>14</v>
      </c>
      <c r="AX7" s="28">
        <f>'enter data'!K101</f>
        <v>290</v>
      </c>
      <c r="AY7" s="28" t="str">
        <f>'enter data'!L101</f>
        <v>m2</v>
      </c>
      <c r="AZ7" s="30">
        <f>IF(AY7="m2",1,$B$77)</f>
        <v>1</v>
      </c>
      <c r="BA7" s="254">
        <f>AZ7*'enter data'!$I$17*AX7*'emission factors'!G157</f>
        <v>1450</v>
      </c>
      <c r="BB7" s="254">
        <f>(BA7*'emission factors'!$E$163)+(BA7*'emission factors'!$E$167)/1000</f>
        <v>0.49982660000000001</v>
      </c>
      <c r="BC7" s="28">
        <f>'emission factors'!$C$150</f>
        <v>2.3475783001463156E-2</v>
      </c>
      <c r="BD7" s="28">
        <f>'emission factors'!$D$139</f>
        <v>0.23085</v>
      </c>
      <c r="BE7" s="28">
        <f>'emission factors'!$C$146</f>
        <v>6.6376074901513857E-2</v>
      </c>
      <c r="BF7" s="53">
        <f>IF(ISERROR(AW7*AX7*(AV7*BC7+BD7*BE7)*AZ7+BB7),"",AW7*AX7*(AV7*BC7+BD7*BE7)*AZ7+BB7)/1000</f>
        <v>9.2827453503496235E-2</v>
      </c>
      <c r="BH7" s="28" t="s">
        <v>709</v>
      </c>
      <c r="BI7" s="28">
        <f>'enter data'!K122*'emission factors'!E173/1000/1000</f>
        <v>0</v>
      </c>
    </row>
    <row r="8" spans="2:63" ht="15" thickBot="1">
      <c r="B8" s="109" t="s">
        <v>710</v>
      </c>
      <c r="C8" s="110">
        <f>SUM(AE24,AE31,AE38)</f>
        <v>0.16278000000000001</v>
      </c>
      <c r="E8">
        <v>2</v>
      </c>
      <c r="F8" s="35">
        <f>IFERROR('i. air travel'!K18,0)</f>
        <v>0</v>
      </c>
      <c r="G8" s="36">
        <f>IFERROR(F8*'i. air travel'!I18,0)</f>
        <v>0</v>
      </c>
      <c r="H8" s="28">
        <f>IF(ISERROR(VLOOKUP(F8,'emission factors'!$C$7:$D$9,2,TRUE)),"",VLOOKUP(F8,'emission factors'!$C$7:$D$9,2,TRUE))</f>
        <v>0.28283999999999998</v>
      </c>
      <c r="I8" s="37">
        <f t="shared" ref="I8:I71" si="0">G8*H8</f>
        <v>0</v>
      </c>
      <c r="K8">
        <v>2</v>
      </c>
      <c r="L8" s="28" t="str">
        <f>'ii. car travel'!H17&amp;'ii. car travel'!I17</f>
        <v/>
      </c>
      <c r="M8" s="28">
        <f>VLOOKUP(L8,'emission factors'!$B$19:$E$44,3,FALSE)</f>
        <v>0.22911000000000001</v>
      </c>
      <c r="N8" s="28">
        <f>IF('ii. car travel'!G17="miles",'footprint calculation'!$B$76,1)</f>
        <v>1</v>
      </c>
      <c r="O8" s="28">
        <f>M8*'ii. car travel'!E17*'ii. car travel'!F17*'footprint calculation'!N8</f>
        <v>0</v>
      </c>
      <c r="P8">
        <v>2</v>
      </c>
      <c r="Q8" s="59">
        <f>IF('iii. train travel'!G15="miles",'footprint calculation'!$B$76,1)</f>
        <v>1</v>
      </c>
      <c r="R8" s="35">
        <f>IF('iii. train travel'!H15="yes",2,1)</f>
        <v>1</v>
      </c>
      <c r="S8" s="36">
        <f>Q8*'emission factors'!$D$16*'iii. train travel'!E15*'iii. train travel'!F15*R8</f>
        <v>0</v>
      </c>
      <c r="U8">
        <v>2</v>
      </c>
      <c r="V8" s="59">
        <f>IF('iv. coach travel'!G15="miles",'footprint calculation'!$B$76,1)</f>
        <v>1</v>
      </c>
      <c r="W8" s="35">
        <f>IF('iv. coach travel'!H15="yes",2,1)</f>
        <v>1</v>
      </c>
      <c r="X8" s="59">
        <f>V8*W8*'emission factors'!$D$15*'iv. coach travel'!E15*'iv. coach travel'!F15</f>
        <v>0</v>
      </c>
      <c r="Z8" s="62" t="s">
        <v>711</v>
      </c>
      <c r="AA8" s="28" t="str">
        <f>'emission factors'!C17</f>
        <v>London Underground</v>
      </c>
      <c r="AB8" s="59">
        <f>'emission factors'!D17</f>
        <v>3.5139999999999998E-2</v>
      </c>
      <c r="AC8" s="59">
        <f>IF('local travel scenarios'!N8=4,'local travel scenarios'!G17,IF('local travel scenarios'!N8=3,'local travel scenarios'!G15,IF('local travel scenarios'!N8=2,'local travel scenarios'!G13,IF('local travel scenarios'!N8=1,'local travel scenarios'!G11,IF('local travel scenarios'!N8=0,0)))))</f>
        <v>0</v>
      </c>
      <c r="AD8" s="59">
        <f>$AD$7</f>
        <v>1.6093440000000001</v>
      </c>
      <c r="AE8" s="99">
        <f>AB8*AC8*AD8*'enter data'!$L$45*'enter data'!$J$45/1000</f>
        <v>0</v>
      </c>
      <c r="AG8" s="28" t="s">
        <v>712</v>
      </c>
      <c r="AH8" s="52">
        <f>'emission factors'!D13</f>
        <v>0.23081646185956003</v>
      </c>
      <c r="AJ8" s="28" t="s">
        <v>713</v>
      </c>
      <c r="AK8" s="53">
        <f>IFERROR('enter data'!J56*'enter data'!J57*'footprint calculation'!AK6*'footprint calculation'!AK7*2*'enter data'!I17:L17,0)</f>
        <v>0</v>
      </c>
      <c r="AM8" s="28" t="s">
        <v>714</v>
      </c>
      <c r="AN8" s="30">
        <f>$AN$7*'enter data'!J63</f>
        <v>81.599999999999994</v>
      </c>
      <c r="AQ8" s="28" t="s">
        <v>715</v>
      </c>
      <c r="AR8" s="54">
        <f>'enter data'!H76*'emission factors'!C110/1000</f>
        <v>4.7600000000000003E-3</v>
      </c>
      <c r="AT8" s="28" t="str">
        <f>'enter data'!D102</f>
        <v>Event space 2:</v>
      </c>
      <c r="AU8" s="28">
        <f>'enter data'!G102</f>
        <v>0</v>
      </c>
      <c r="AV8" s="28">
        <f>IFERROR(VLOOKUP(AU8,'emission factors'!$B$226:$D$365,3,FALSE),0)</f>
        <v>0</v>
      </c>
      <c r="AW8" s="28">
        <f>'enter data'!J102</f>
        <v>0</v>
      </c>
      <c r="AX8" s="28">
        <f>'enter data'!K102</f>
        <v>0</v>
      </c>
      <c r="AY8" s="28" t="str">
        <f>'enter data'!L102</f>
        <v>m2</v>
      </c>
      <c r="AZ8" s="30">
        <f>IF(AY8="m2",1,$B$77)</f>
        <v>1</v>
      </c>
      <c r="BA8" s="254">
        <f>AZ8*'enter data'!$I$17*AX8*'emission factors'!G158</f>
        <v>0</v>
      </c>
      <c r="BB8" s="254">
        <f>(BA8*'emission factors'!$E$163)+(BA8*'emission factors'!$E$167)/1000</f>
        <v>0</v>
      </c>
      <c r="BC8" s="28">
        <f>'emission factors'!$C$150</f>
        <v>2.3475783001463156E-2</v>
      </c>
      <c r="BD8" s="28">
        <f>'emission factors'!$D$139</f>
        <v>0.23085</v>
      </c>
      <c r="BE8" s="28">
        <f>'emission factors'!$C$146</f>
        <v>6.6376074901513857E-2</v>
      </c>
      <c r="BF8" s="53">
        <f t="shared" ref="BF8:BF11" si="1">IF(ISERROR(AW8*AX8*(AV8*BC8+BD8*BE8)*AZ8+BB8),"",AW8*AX8*(AV8*BC8+BD8*BE8)*AZ8+BB8)/1000</f>
        <v>0</v>
      </c>
      <c r="BH8" s="28" t="s">
        <v>527</v>
      </c>
      <c r="BI8" s="28">
        <f>'enter data'!K123*'emission factors'!E198/1000/1000</f>
        <v>0</v>
      </c>
    </row>
    <row r="9" spans="2:63">
      <c r="B9" s="107" t="s">
        <v>669</v>
      </c>
      <c r="C9" s="108">
        <f>O107/1000</f>
        <v>0</v>
      </c>
      <c r="E9">
        <v>3</v>
      </c>
      <c r="F9" s="35">
        <f>IFERROR('i. air travel'!K19,0)</f>
        <v>0</v>
      </c>
      <c r="G9" s="36">
        <f>IFERROR(F9*'i. air travel'!I19,0)</f>
        <v>0</v>
      </c>
      <c r="H9" s="28">
        <f>IF(ISERROR(VLOOKUP(F9,'emission factors'!$C$7:$D$9,2,TRUE)),"",VLOOKUP(F9,'emission factors'!$C$7:$D$9,2,TRUE))</f>
        <v>0.28283999999999998</v>
      </c>
      <c r="I9" s="37">
        <f t="shared" si="0"/>
        <v>0</v>
      </c>
      <c r="K9">
        <v>3</v>
      </c>
      <c r="L9" s="28" t="str">
        <f>'ii. car travel'!H18&amp;'ii. car travel'!I18</f>
        <v/>
      </c>
      <c r="M9" s="28">
        <f>VLOOKUP(L9,'emission factors'!$B$19:$E$44,3,FALSE)</f>
        <v>0.22911000000000001</v>
      </c>
      <c r="N9" s="28">
        <f>IF('ii. car travel'!G18="miles",'footprint calculation'!$B$76,1)</f>
        <v>1</v>
      </c>
      <c r="O9" s="28">
        <f>M9*'ii. car travel'!E18*'ii. car travel'!F18*'footprint calculation'!N9</f>
        <v>0</v>
      </c>
      <c r="P9">
        <v>3</v>
      </c>
      <c r="Q9" s="59">
        <f>IF('iii. train travel'!G16="miles",'footprint calculation'!$B$76,1)</f>
        <v>1</v>
      </c>
      <c r="R9" s="35">
        <f>IF('iii. train travel'!H16="yes",2,1)</f>
        <v>1</v>
      </c>
      <c r="S9" s="36">
        <f>Q9*'emission factors'!$D$16*'iii. train travel'!E16*'iii. train travel'!F16*R9</f>
        <v>0</v>
      </c>
      <c r="U9">
        <v>3</v>
      </c>
      <c r="V9" s="59">
        <f>IF('iv. coach travel'!G16="miles",'footprint calculation'!$B$76,1)</f>
        <v>1</v>
      </c>
      <c r="W9" s="35">
        <f>IF('iv. coach travel'!H16="yes",2,1)</f>
        <v>1</v>
      </c>
      <c r="X9" s="59">
        <f>V9*W9*'emission factors'!$D$15*'iv. coach travel'!E16*'iv. coach travel'!F16</f>
        <v>0</v>
      </c>
      <c r="Z9" s="62" t="s">
        <v>716</v>
      </c>
      <c r="AA9" s="28" t="str">
        <f>'emission factors'!C15</f>
        <v>Average bus</v>
      </c>
      <c r="AB9" s="59">
        <f>'emission factors'!D15</f>
        <v>0.12706999999999999</v>
      </c>
      <c r="AC9" s="59">
        <f>IF('local travel scenarios'!N8=4,'local travel scenarios'!H17,IF('local travel scenarios'!N8=3,'local travel scenarios'!H15,IF('local travel scenarios'!N8=2,'local travel scenarios'!H13,IF('local travel scenarios'!N8=1,'local travel scenarios'!H11,0))))</f>
        <v>0.3</v>
      </c>
      <c r="AD9" s="59">
        <f t="shared" ref="AD9:AD12" si="2">$AD$7</f>
        <v>1.6093440000000001</v>
      </c>
      <c r="AE9" s="99">
        <f>AB9*AC9*AD9*'enter data'!$L$45*'enter data'!$J$45/1000</f>
        <v>4.9079842099200004E-3</v>
      </c>
      <c r="AG9" s="28" t="s">
        <v>717</v>
      </c>
      <c r="AH9" s="52">
        <f>'emission factors'!D15</f>
        <v>0.12706999999999999</v>
      </c>
      <c r="AM9" s="28" t="s">
        <v>718</v>
      </c>
      <c r="AN9" s="30">
        <f>$AN$7*'enter data'!J64</f>
        <v>0</v>
      </c>
      <c r="AQ9" s="28" t="s">
        <v>719</v>
      </c>
      <c r="AR9" s="54">
        <f>'enter data'!H77*'emission factors'!C111/1000</f>
        <v>2.0500000000000001E-2</v>
      </c>
      <c r="AT9" s="28" t="str">
        <f>'enter data'!D103</f>
        <v>Event space 3:</v>
      </c>
      <c r="AU9" s="28">
        <f>'enter data'!G103</f>
        <v>0</v>
      </c>
      <c r="AV9" s="28">
        <f>IFERROR(VLOOKUP(AU9,'emission factors'!$B$226:$D$365,3,FALSE),0)</f>
        <v>0</v>
      </c>
      <c r="AW9" s="28">
        <f>'enter data'!J103</f>
        <v>0</v>
      </c>
      <c r="AX9" s="28">
        <f>'enter data'!K103</f>
        <v>0</v>
      </c>
      <c r="AY9" s="28" t="str">
        <f>'enter data'!L103</f>
        <v>m2</v>
      </c>
      <c r="AZ9" s="30">
        <f>IF(AY9="m2",1,$B$77)</f>
        <v>1</v>
      </c>
      <c r="BA9" s="254">
        <f>AZ9*'enter data'!$I$17*AX9*'emission factors'!G159</f>
        <v>0</v>
      </c>
      <c r="BB9" s="254">
        <f>(BA9*'emission factors'!$E$163)+(BA9*'emission factors'!$E$167)/1000</f>
        <v>0</v>
      </c>
      <c r="BC9" s="28">
        <f>'emission factors'!$C$150</f>
        <v>2.3475783001463156E-2</v>
      </c>
      <c r="BD9" s="28">
        <f>'emission factors'!$D$139</f>
        <v>0.23085</v>
      </c>
      <c r="BE9" s="28">
        <f>'emission factors'!$C$146</f>
        <v>6.6376074901513857E-2</v>
      </c>
      <c r="BF9" s="53">
        <f t="shared" si="1"/>
        <v>0</v>
      </c>
      <c r="BH9" s="28" t="s">
        <v>522</v>
      </c>
      <c r="BI9" s="28">
        <f>'enter data'!K124*'emission factors'!E185/1000/1000</f>
        <v>0</v>
      </c>
    </row>
    <row r="10" spans="2:63">
      <c r="B10" s="111" t="s">
        <v>720</v>
      </c>
      <c r="C10" s="112">
        <f>SUM(AE11,AE16,AE22,AE29)</f>
        <v>80.970661364111876</v>
      </c>
      <c r="E10">
        <v>4</v>
      </c>
      <c r="F10" s="35">
        <f>IFERROR('i. air travel'!K20,0)</f>
        <v>0</v>
      </c>
      <c r="G10" s="36">
        <f>IFERROR(F10*'i. air travel'!I20,0)</f>
        <v>0</v>
      </c>
      <c r="H10" s="28">
        <f>IF(ISERROR(VLOOKUP(F10,'emission factors'!$C$7:$D$9,2,TRUE)),"",VLOOKUP(F10,'emission factors'!$C$7:$D$9,2,TRUE))</f>
        <v>0.28283999999999998</v>
      </c>
      <c r="I10" s="37">
        <f t="shared" si="0"/>
        <v>0</v>
      </c>
      <c r="K10">
        <v>4</v>
      </c>
      <c r="L10" s="28" t="str">
        <f>'ii. car travel'!H19&amp;'ii. car travel'!I19</f>
        <v/>
      </c>
      <c r="M10" s="28">
        <f>VLOOKUP(L10,'emission factors'!$B$19:$E$44,3,FALSE)</f>
        <v>0.22911000000000001</v>
      </c>
      <c r="N10" s="28">
        <f>IF('ii. car travel'!G19="miles",'footprint calculation'!$B$76,1)</f>
        <v>1</v>
      </c>
      <c r="O10" s="28">
        <f>M10*'ii. car travel'!E19*'ii. car travel'!F19*'footprint calculation'!N10</f>
        <v>0</v>
      </c>
      <c r="P10">
        <v>4</v>
      </c>
      <c r="Q10" s="59">
        <f>IF('iii. train travel'!G17="miles",'footprint calculation'!$B$76,1)</f>
        <v>1</v>
      </c>
      <c r="R10" s="35">
        <f>IF('iii. train travel'!H17="yes",2,1)</f>
        <v>1</v>
      </c>
      <c r="S10" s="36">
        <f>Q10*'emission factors'!$D$16*'iii. train travel'!E17*'iii. train travel'!F17*R10</f>
        <v>0</v>
      </c>
      <c r="U10">
        <v>4</v>
      </c>
      <c r="V10" s="59">
        <f>IF('iv. coach travel'!G17="miles",'footprint calculation'!$B$76,1)</f>
        <v>1</v>
      </c>
      <c r="W10" s="35">
        <f>IF('iv. coach travel'!H17="yes",2,1)</f>
        <v>1</v>
      </c>
      <c r="X10" s="59">
        <f>V10*W10*'emission factors'!$D$15*'iv. coach travel'!E17*'iv. coach travel'!F17</f>
        <v>0</v>
      </c>
      <c r="Z10" s="62" t="s">
        <v>721</v>
      </c>
      <c r="AA10" s="28" t="str">
        <f>'emission factors'!C16</f>
        <v>National rail</v>
      </c>
      <c r="AB10" s="59">
        <f>'emission factors'!D16</f>
        <v>4.9049999999999996E-2</v>
      </c>
      <c r="AC10" s="59">
        <f>IF('local travel scenarios'!N8=4,'local travel scenarios'!I17,IF('local travel scenarios'!N8=3,'local travel scenarios'!I15,IF('local travel scenarios'!N8=2,'local travel scenarios'!I13,IF('local travel scenarios'!N8=1,'local travel scenarios'!I11,0))))</f>
        <v>0.3</v>
      </c>
      <c r="AD10" s="59">
        <f t="shared" si="2"/>
        <v>1.6093440000000001</v>
      </c>
      <c r="AE10" s="99">
        <f>AB10*AC10*AD10*'enter data'!$L$45*'enter data'!$J$45/1000</f>
        <v>1.8945197567999999E-3</v>
      </c>
      <c r="AG10" s="28" t="s">
        <v>722</v>
      </c>
      <c r="AH10" s="52">
        <f>'emission factors'!D16</f>
        <v>4.9049999999999996E-2</v>
      </c>
      <c r="AM10" s="28" t="s">
        <v>723</v>
      </c>
      <c r="AN10" s="30">
        <f>$AN$7*'enter data'!J65</f>
        <v>0</v>
      </c>
      <c r="AQ10" s="28" t="s">
        <v>724</v>
      </c>
      <c r="AR10" s="54">
        <f>'enter data'!H78*'emission factors'!C109/1000</f>
        <v>0</v>
      </c>
      <c r="AT10" s="28" t="str">
        <f>'enter data'!D104</f>
        <v>Event space 4:</v>
      </c>
      <c r="AU10" s="28">
        <f>'enter data'!G104</f>
        <v>0</v>
      </c>
      <c r="AV10" s="28">
        <f>IFERROR(VLOOKUP(AU10,'emission factors'!$B$226:$D$365,3,FALSE),0)</f>
        <v>0</v>
      </c>
      <c r="AW10" s="28">
        <f>'enter data'!J104</f>
        <v>0</v>
      </c>
      <c r="AX10" s="28">
        <f>'enter data'!K104</f>
        <v>0</v>
      </c>
      <c r="AY10" s="28" t="str">
        <f>'enter data'!L104</f>
        <v>m2</v>
      </c>
      <c r="AZ10" s="30">
        <f>IF(AY10="m2",1,$B$77)</f>
        <v>1</v>
      </c>
      <c r="BA10" s="254">
        <f>AZ10*'enter data'!$I$17*AX10*'emission factors'!G160</f>
        <v>0</v>
      </c>
      <c r="BB10" s="254">
        <f>(BA10*'emission factors'!$E$163)+(BA10*'emission factors'!$E$167)/1000</f>
        <v>0</v>
      </c>
      <c r="BC10" s="28">
        <f>'emission factors'!$C$150</f>
        <v>2.3475783001463156E-2</v>
      </c>
      <c r="BD10" s="28">
        <f>'emission factors'!$D$139</f>
        <v>0.23085</v>
      </c>
      <c r="BE10" s="28">
        <f>'emission factors'!$C$146</f>
        <v>6.6376074901513857E-2</v>
      </c>
      <c r="BF10" s="53">
        <f t="shared" si="1"/>
        <v>0</v>
      </c>
    </row>
    <row r="11" spans="2:63" ht="15.65" customHeight="1">
      <c r="B11" s="113" t="s">
        <v>725</v>
      </c>
      <c r="C11" s="112">
        <f>IF($AH$14="car",$AH$15,0)/1000</f>
        <v>0</v>
      </c>
      <c r="E11">
        <v>5</v>
      </c>
      <c r="F11" s="35">
        <f>IFERROR('i. air travel'!K21,0)</f>
        <v>0</v>
      </c>
      <c r="G11" s="36">
        <f>IFERROR(F11*'i. air travel'!I21,0)</f>
        <v>0</v>
      </c>
      <c r="H11" s="28">
        <f>IF(ISERROR(VLOOKUP(F11,'emission factors'!$C$7:$D$9,2,TRUE)),"",VLOOKUP(F11,'emission factors'!$C$7:$D$9,2,TRUE))</f>
        <v>0.28283999999999998</v>
      </c>
      <c r="I11" s="37">
        <f t="shared" si="0"/>
        <v>0</v>
      </c>
      <c r="K11">
        <v>5</v>
      </c>
      <c r="L11" s="28" t="str">
        <f>'ii. car travel'!H20&amp;'ii. car travel'!I20</f>
        <v/>
      </c>
      <c r="M11" s="28">
        <f>VLOOKUP(L11,'emission factors'!$B$19:$E$44,3,FALSE)</f>
        <v>0.22911000000000001</v>
      </c>
      <c r="N11" s="28">
        <f>IF('ii. car travel'!G20="miles",'footprint calculation'!$B$76,1)</f>
        <v>1</v>
      </c>
      <c r="O11" s="28">
        <f>M11*'ii. car travel'!E20*'ii. car travel'!F20*'footprint calculation'!N11</f>
        <v>0</v>
      </c>
      <c r="P11">
        <v>5</v>
      </c>
      <c r="Q11" s="59">
        <f>IF('iii. train travel'!G18="miles",'footprint calculation'!$B$76,1)</f>
        <v>1</v>
      </c>
      <c r="R11" s="35">
        <f>IF('iii. train travel'!H18="yes",2,1)</f>
        <v>1</v>
      </c>
      <c r="S11" s="36">
        <f>Q11*'emission factors'!$D$16*'iii. train travel'!E18*'iii. train travel'!F18*R11</f>
        <v>0</v>
      </c>
      <c r="U11">
        <v>5</v>
      </c>
      <c r="V11" s="59">
        <f>IF('iv. coach travel'!G18="miles",'footprint calculation'!$B$76,1)</f>
        <v>1</v>
      </c>
      <c r="W11" s="35">
        <f>IF('iv. coach travel'!H18="yes",2,1)</f>
        <v>1</v>
      </c>
      <c r="X11" s="59">
        <f>V11*W11*'emission factors'!$D$15*'iv. coach travel'!E18*'iv. coach travel'!F18</f>
        <v>0</v>
      </c>
      <c r="Z11" s="62" t="s">
        <v>726</v>
      </c>
      <c r="AA11" s="28" t="str">
        <f>'emission factors'!C13</f>
        <v>Taxi normal</v>
      </c>
      <c r="AB11" s="59">
        <f>'emission factors'!D13</f>
        <v>0.23081646185956003</v>
      </c>
      <c r="AC11" s="59">
        <f>IF('local travel scenarios'!N8=4,'local travel scenarios'!J17,IF('local travel scenarios'!N8=3,'local travel scenarios'!J15,IF('local travel scenarios'!N8=2,'local travel scenarios'!J13,IF('local travel scenarios'!N8=1,'local travel scenarios'!J11,0))))</f>
        <v>0.3</v>
      </c>
      <c r="AD11" s="59">
        <f t="shared" si="2"/>
        <v>1.6093440000000001</v>
      </c>
      <c r="AE11" s="99">
        <f>AB11*AC11*AD11*'enter data'!$L$45*'enter data'!$J$45/1000</f>
        <v>8.9151141118778837E-3</v>
      </c>
      <c r="AG11" s="28" t="s">
        <v>727</v>
      </c>
      <c r="AH11" s="52">
        <f>'emission factors'!D17</f>
        <v>3.5139999999999998E-2</v>
      </c>
      <c r="AM11" s="28" t="s">
        <v>728</v>
      </c>
      <c r="AN11" s="30">
        <f>SUM(AN8:AN10)</f>
        <v>81.599999999999994</v>
      </c>
      <c r="AQ11" s="28" t="s">
        <v>729</v>
      </c>
      <c r="AR11" s="54">
        <f>'enter data'!H79*'emission factors'!C112/1000</f>
        <v>0</v>
      </c>
      <c r="AT11" s="28" t="str">
        <f>'enter data'!D105</f>
        <v>Event space 5:</v>
      </c>
      <c r="AU11" s="28">
        <f>'enter data'!G105</f>
        <v>0</v>
      </c>
      <c r="AV11" s="28">
        <f>IFERROR(VLOOKUP(AU11,'emission factors'!$B$226:$D$365,3,FALSE),0)</f>
        <v>0</v>
      </c>
      <c r="AW11" s="28">
        <f>'enter data'!J105</f>
        <v>0</v>
      </c>
      <c r="AX11" s="28">
        <f>'enter data'!K105</f>
        <v>0</v>
      </c>
      <c r="AY11" s="28" t="str">
        <f>'enter data'!L105</f>
        <v>m2</v>
      </c>
      <c r="AZ11" s="30">
        <f>IF(AY11="m2",1,$B$77)</f>
        <v>1</v>
      </c>
      <c r="BA11" s="254">
        <f>AZ11*'enter data'!$I$17*AX11*'emission factors'!G161</f>
        <v>0</v>
      </c>
      <c r="BB11" s="254">
        <f>(BA11*'emission factors'!$E$163)+(BA11*'emission factors'!$E$167)/1000</f>
        <v>0</v>
      </c>
      <c r="BC11" s="28">
        <f>'emission factors'!$C$150</f>
        <v>2.3475783001463156E-2</v>
      </c>
      <c r="BD11" s="28">
        <f>'emission factors'!$D$139</f>
        <v>0.23085</v>
      </c>
      <c r="BE11" s="28">
        <f>'emission factors'!$C$146</f>
        <v>6.6376074901513857E-2</v>
      </c>
      <c r="BF11" s="53">
        <f t="shared" si="1"/>
        <v>0</v>
      </c>
      <c r="BH11" s="4" t="s">
        <v>730</v>
      </c>
    </row>
    <row r="12" spans="2:63" ht="15" thickBot="1">
      <c r="B12" s="109" t="s">
        <v>731</v>
      </c>
      <c r="C12" s="110">
        <f>IF($AH$14="taxi",$AH$15,0)/1000</f>
        <v>0</v>
      </c>
      <c r="E12">
        <v>6</v>
      </c>
      <c r="F12" s="35">
        <f>IFERROR('i. air travel'!K22,0)</f>
        <v>0</v>
      </c>
      <c r="G12" s="36">
        <f>IFERROR(F12*'i. air travel'!I22,0)</f>
        <v>0</v>
      </c>
      <c r="H12" s="28">
        <f>IF(ISERROR(VLOOKUP(F12,'emission factors'!$C$7:$D$9,2,TRUE)),"",VLOOKUP(F12,'emission factors'!$C$7:$D$9,2,TRUE))</f>
        <v>0.28283999999999998</v>
      </c>
      <c r="I12" s="37">
        <f t="shared" si="0"/>
        <v>0</v>
      </c>
      <c r="K12">
        <v>6</v>
      </c>
      <c r="L12" s="28" t="str">
        <f>'ii. car travel'!H21&amp;'ii. car travel'!I21</f>
        <v/>
      </c>
      <c r="M12" s="28">
        <f>VLOOKUP(L12,'emission factors'!$B$19:$E$44,3,FALSE)</f>
        <v>0.22911000000000001</v>
      </c>
      <c r="N12" s="28">
        <f>IF('ii. car travel'!G21="miles",'footprint calculation'!$B$76,1)</f>
        <v>1</v>
      </c>
      <c r="O12" s="28">
        <f>M12*'ii. car travel'!E21*'ii. car travel'!F21*'footprint calculation'!N12</f>
        <v>0</v>
      </c>
      <c r="P12">
        <v>6</v>
      </c>
      <c r="Q12" s="59">
        <f>IF('iii. train travel'!G19="miles",'footprint calculation'!$B$76,1)</f>
        <v>1</v>
      </c>
      <c r="R12" s="35">
        <f>IF('iii. train travel'!H19="yes",2,1)</f>
        <v>1</v>
      </c>
      <c r="S12" s="36">
        <f>Q12*'emission factors'!$D$16*'iii. train travel'!E19*'iii. train travel'!F19*R12</f>
        <v>0</v>
      </c>
      <c r="U12">
        <v>6</v>
      </c>
      <c r="V12" s="59">
        <f>IF('iv. coach travel'!G19="miles",'footprint calculation'!$B$76,1)</f>
        <v>1</v>
      </c>
      <c r="W12" s="35">
        <f>IF('iv. coach travel'!H19="yes",2,1)</f>
        <v>1</v>
      </c>
      <c r="X12" s="59">
        <f>V12*W12*'emission factors'!$D$15*'iv. coach travel'!E19*'iv. coach travel'!F19</f>
        <v>0</v>
      </c>
      <c r="Z12" s="62" t="s">
        <v>732</v>
      </c>
      <c r="AA12" s="28" t="s">
        <v>733</v>
      </c>
      <c r="AB12" s="59" t="s">
        <v>734</v>
      </c>
      <c r="AC12" s="59">
        <f>IF('local travel scenarios'!N8=4,'local travel scenarios'!K17,IF('local travel scenarios'!N8=3,'local travel scenarios'!K15,IF('local travel scenarios'!N8=2,'local travel scenarios'!K13,IF('local travel scenarios'!N8=1,'local travel scenarios'!K11,0))))</f>
        <v>0.1</v>
      </c>
      <c r="AD12" s="59">
        <f t="shared" si="2"/>
        <v>1.6093440000000001</v>
      </c>
      <c r="AE12" s="94">
        <f>0</f>
        <v>0</v>
      </c>
      <c r="AQ12" s="28" t="s">
        <v>735</v>
      </c>
      <c r="AR12" s="54">
        <f>'enter data'!H80*'emission factors'!C113/1000</f>
        <v>0.13202</v>
      </c>
      <c r="BE12" s="28" t="s">
        <v>736</v>
      </c>
      <c r="BF12" s="117">
        <f>SUMIF(BF7:BF11,"&lt;&gt;#N/A")</f>
        <v>9.2827453503496235E-2</v>
      </c>
    </row>
    <row r="13" spans="2:63">
      <c r="B13" s="107" t="s">
        <v>670</v>
      </c>
      <c r="C13" s="108">
        <f>S207</f>
        <v>0</v>
      </c>
      <c r="E13">
        <v>7</v>
      </c>
      <c r="F13" s="35">
        <f>IFERROR('i. air travel'!K23,0)</f>
        <v>0</v>
      </c>
      <c r="G13" s="36">
        <f>IFERROR(F13*'i. air travel'!I23,0)</f>
        <v>0</v>
      </c>
      <c r="H13" s="28">
        <f>IF(ISERROR(VLOOKUP(F13,'emission factors'!$C$7:$D$9,2,TRUE)),"",VLOOKUP(F13,'emission factors'!$C$7:$D$9,2,TRUE))</f>
        <v>0.28283999999999998</v>
      </c>
      <c r="I13" s="37">
        <f t="shared" si="0"/>
        <v>0</v>
      </c>
      <c r="K13">
        <v>7</v>
      </c>
      <c r="L13" s="28" t="str">
        <f>'ii. car travel'!H22&amp;'ii. car travel'!I22</f>
        <v/>
      </c>
      <c r="M13" s="28">
        <f>VLOOKUP(L13,'emission factors'!$B$19:$E$44,3,FALSE)</f>
        <v>0.22911000000000001</v>
      </c>
      <c r="N13" s="28">
        <f>IF('ii. car travel'!G22="miles",'footprint calculation'!$B$76,1)</f>
        <v>1</v>
      </c>
      <c r="O13" s="28">
        <f>M13*'ii. car travel'!E22*'ii. car travel'!F22*'footprint calculation'!N13</f>
        <v>0</v>
      </c>
      <c r="P13">
        <v>7</v>
      </c>
      <c r="Q13" s="59">
        <f>IF('iii. train travel'!G20="miles",'footprint calculation'!$B$76,1)</f>
        <v>1</v>
      </c>
      <c r="R13" s="35">
        <f>IF('iii. train travel'!H20="yes",2,1)</f>
        <v>1</v>
      </c>
      <c r="S13" s="36">
        <f>Q13*'emission factors'!$D$16*'iii. train travel'!E20*'iii. train travel'!F20*R13</f>
        <v>0</v>
      </c>
      <c r="U13">
        <v>7</v>
      </c>
      <c r="V13" s="59">
        <f>IF('iv. coach travel'!G20="miles",'footprint calculation'!$B$76,1)</f>
        <v>1</v>
      </c>
      <c r="W13" s="35">
        <f>IF('iv. coach travel'!H20="yes",2,1)</f>
        <v>1</v>
      </c>
      <c r="X13" s="59">
        <f>V13*W13*'emission factors'!$D$15*'iv. coach travel'!E20*'iv. coach travel'!F20</f>
        <v>0</v>
      </c>
      <c r="Z13" s="63" t="s">
        <v>737</v>
      </c>
      <c r="AA13" s="59"/>
      <c r="AB13" s="59"/>
      <c r="AC13" s="59">
        <f>SUM(AC8:AC12)</f>
        <v>0.99999999999999989</v>
      </c>
      <c r="AD13" s="59"/>
      <c r="AE13" s="103">
        <f>SUM(AE8:AE12)</f>
        <v>1.5717618078597884E-2</v>
      </c>
      <c r="AG13" s="28" t="s">
        <v>682</v>
      </c>
      <c r="AH13" s="28">
        <f>IF('enter data'!K52="miles",'footprint calculation'!B76,1)</f>
        <v>1.6093440000000001</v>
      </c>
      <c r="AQ13" s="28" t="s">
        <v>738</v>
      </c>
      <c r="AR13" s="54">
        <f>'enter data'!H81*'emission factors'!C114/1000</f>
        <v>0</v>
      </c>
      <c r="BH13" s="28" t="s">
        <v>527</v>
      </c>
      <c r="BI13" s="28">
        <f>'enter data'!K129*'emission factors'!E198/1000/1000</f>
        <v>4.7634095000000006E-4</v>
      </c>
    </row>
    <row r="14" spans="2:63" ht="17.149999999999999" customHeight="1">
      <c r="B14" s="113" t="s">
        <v>739</v>
      </c>
      <c r="C14" s="115">
        <f>SUM(AE8,AE10,AE17,AE23,AE30)</f>
        <v>17.396250769756797</v>
      </c>
      <c r="E14">
        <v>8</v>
      </c>
      <c r="F14" s="35">
        <f>IFERROR('i. air travel'!K24,0)</f>
        <v>0</v>
      </c>
      <c r="G14" s="36">
        <f>IFERROR(F14*'i. air travel'!I24,0)</f>
        <v>0</v>
      </c>
      <c r="H14" s="28">
        <f>IF(ISERROR(VLOOKUP(F14,'emission factors'!$C$7:$D$9,2,TRUE)),"",VLOOKUP(F14,'emission factors'!$C$7:$D$9,2,TRUE))</f>
        <v>0.28283999999999998</v>
      </c>
      <c r="I14" s="37">
        <f t="shared" si="0"/>
        <v>0</v>
      </c>
      <c r="K14">
        <v>8</v>
      </c>
      <c r="L14" s="28" t="str">
        <f>'ii. car travel'!H23&amp;'ii. car travel'!I23</f>
        <v/>
      </c>
      <c r="M14" s="28">
        <f>VLOOKUP(L14,'emission factors'!$B$19:$E$44,3,FALSE)</f>
        <v>0.22911000000000001</v>
      </c>
      <c r="N14" s="28">
        <f>IF('ii. car travel'!G23="miles",'footprint calculation'!$B$76,1)</f>
        <v>1</v>
      </c>
      <c r="O14" s="28">
        <f>M14*'ii. car travel'!E23*'ii. car travel'!F23*'footprint calculation'!N14</f>
        <v>0</v>
      </c>
      <c r="P14">
        <v>8</v>
      </c>
      <c r="Q14" s="59">
        <f>IF('iii. train travel'!G21="miles",'footprint calculation'!$B$76,1)</f>
        <v>1</v>
      </c>
      <c r="R14" s="35">
        <f>IF('iii. train travel'!H21="yes",2,1)</f>
        <v>1</v>
      </c>
      <c r="S14" s="36">
        <f>Q14*'emission factors'!$D$16*'iii. train travel'!E21*'iii. train travel'!F21*R14</f>
        <v>0</v>
      </c>
      <c r="U14">
        <v>8</v>
      </c>
      <c r="V14" s="59">
        <f>IF('iv. coach travel'!G21="miles",'footprint calculation'!$B$76,1)</f>
        <v>1</v>
      </c>
      <c r="W14" s="35">
        <f>IF('iv. coach travel'!H21="yes",2,1)</f>
        <v>1</v>
      </c>
      <c r="X14" s="59">
        <f>V14*W14*'emission factors'!$D$15*'iv. coach travel'!E21*'iv. coach travel'!F21</f>
        <v>0</v>
      </c>
      <c r="Z14" s="63"/>
      <c r="AA14" s="59"/>
      <c r="AB14" s="59"/>
      <c r="AC14" s="59"/>
      <c r="AD14" s="59"/>
      <c r="AE14" s="59"/>
      <c r="AG14" s="97" t="s">
        <v>740</v>
      </c>
      <c r="AH14" s="98" t="str">
        <f>'enter data'!J53</f>
        <v>coach</v>
      </c>
      <c r="AQ14" s="28" t="s">
        <v>741</v>
      </c>
      <c r="AR14" s="54">
        <f>'enter data'!H82*'emission factors'!C115/1000</f>
        <v>0</v>
      </c>
      <c r="AT14" s="190" t="s">
        <v>742</v>
      </c>
      <c r="BH14" s="28" t="s">
        <v>743</v>
      </c>
      <c r="BI14" s="28">
        <f>'enter data'!K130*'emission factors'!E196/1000/1000</f>
        <v>0</v>
      </c>
    </row>
    <row r="15" spans="2:63">
      <c r="B15" s="113" t="s">
        <v>744</v>
      </c>
      <c r="C15" s="112">
        <f>IF($AH$14="train",$AH$15,0)/1000</f>
        <v>0</v>
      </c>
      <c r="E15">
        <v>9</v>
      </c>
      <c r="F15" s="35">
        <f>IFERROR('i. air travel'!K25,0)</f>
        <v>0</v>
      </c>
      <c r="G15" s="36">
        <f>IFERROR(F15*'i. air travel'!I25,0)</f>
        <v>0</v>
      </c>
      <c r="H15" s="28">
        <f>IF(ISERROR(VLOOKUP(F15,'emission factors'!$C$7:$D$9,2,TRUE)),"",VLOOKUP(F15,'emission factors'!$C$7:$D$9,2,TRUE))</f>
        <v>0.28283999999999998</v>
      </c>
      <c r="I15" s="37">
        <f t="shared" si="0"/>
        <v>0</v>
      </c>
      <c r="K15">
        <v>9</v>
      </c>
      <c r="L15" s="28" t="str">
        <f>'ii. car travel'!H24&amp;'ii. car travel'!I24</f>
        <v/>
      </c>
      <c r="M15" s="28">
        <f>VLOOKUP(L15,'emission factors'!$B$19:$E$44,3,FALSE)</f>
        <v>0.22911000000000001</v>
      </c>
      <c r="N15" s="28">
        <f>IF('ii. car travel'!G24="miles",'footprint calculation'!$B$76,1)</f>
        <v>1</v>
      </c>
      <c r="O15" s="28">
        <f>M15*'ii. car travel'!E24*'ii. car travel'!F24*'footprint calculation'!N15</f>
        <v>0</v>
      </c>
      <c r="P15">
        <v>9</v>
      </c>
      <c r="Q15" s="59">
        <f>IF('iii. train travel'!G22="miles",'footprint calculation'!$B$76,1)</f>
        <v>1</v>
      </c>
      <c r="R15" s="35">
        <f>IF('iii. train travel'!H22="yes",2,1)</f>
        <v>1</v>
      </c>
      <c r="S15" s="36">
        <f>Q15*'emission factors'!$D$16*'iii. train travel'!E22*'iii. train travel'!F22*R15</f>
        <v>0</v>
      </c>
      <c r="U15">
        <v>9</v>
      </c>
      <c r="V15" s="59">
        <f>IF('iv. coach travel'!G22="miles",'footprint calculation'!$B$76,1)</f>
        <v>1</v>
      </c>
      <c r="W15" s="35">
        <f>IF('iv. coach travel'!H22="yes",2,1)</f>
        <v>1</v>
      </c>
      <c r="X15" s="59">
        <f>V15*W15*'emission factors'!$D$15*'iv. coach travel'!E22*'iv. coach travel'!F22</f>
        <v>0</v>
      </c>
      <c r="Z15" s="63" t="s">
        <v>745</v>
      </c>
      <c r="AA15" s="59" t="s">
        <v>705</v>
      </c>
      <c r="AB15" s="59" t="s">
        <v>722</v>
      </c>
      <c r="AC15" s="59" t="s">
        <v>746</v>
      </c>
      <c r="AD15" s="59"/>
      <c r="AE15" s="30" t="str">
        <f>'enter data'!M46</f>
        <v>car or train</v>
      </c>
      <c r="AG15" s="28" t="s">
        <v>713</v>
      </c>
      <c r="AH15" s="53">
        <f>IFERROR(AH6*VLOOKUP('enter data'!J53,'footprint calculation'!AG7:AH11,2,FALSE)*AH13,0)</f>
        <v>0.81799736832000003</v>
      </c>
      <c r="AQ15" s="28" t="s">
        <v>461</v>
      </c>
      <c r="AR15" s="54">
        <f>'enter data'!H83*'emission factors'!C112/1000</f>
        <v>0</v>
      </c>
      <c r="BH15" s="28" t="s">
        <v>747</v>
      </c>
      <c r="BI15" s="28">
        <f>'enter data'!K131*'footprint calculation'!BI16*'emission factors'!E181/1000/1000</f>
        <v>0</v>
      </c>
    </row>
    <row r="16" spans="2:63" ht="15" thickBot="1">
      <c r="B16" s="109" t="s">
        <v>748</v>
      </c>
      <c r="C16" s="110">
        <f>IF($AH$14="underground",$AH$15,0)/1000</f>
        <v>0</v>
      </c>
      <c r="E16">
        <v>10</v>
      </c>
      <c r="F16" s="35">
        <f>IFERROR('i. air travel'!K26,0)</f>
        <v>0</v>
      </c>
      <c r="G16" s="36">
        <f>IFERROR(F16*'i. air travel'!I26,0)</f>
        <v>0</v>
      </c>
      <c r="H16" s="28">
        <f>IF(ISERROR(VLOOKUP(F16,'emission factors'!$C$7:$D$9,2,TRUE)),"",VLOOKUP(F16,'emission factors'!$C$7:$D$9,2,TRUE))</f>
        <v>0.28283999999999998</v>
      </c>
      <c r="I16" s="37">
        <f t="shared" si="0"/>
        <v>0</v>
      </c>
      <c r="K16">
        <v>10</v>
      </c>
      <c r="L16" s="28" t="str">
        <f>'ii. car travel'!H25&amp;'ii. car travel'!I25</f>
        <v/>
      </c>
      <c r="M16" s="28">
        <f>VLOOKUP(L16,'emission factors'!$B$19:$E$44,3,FALSE)</f>
        <v>0.22911000000000001</v>
      </c>
      <c r="N16" s="28">
        <f>IF('ii. car travel'!G25="miles",'footprint calculation'!$B$76,1)</f>
        <v>1</v>
      </c>
      <c r="O16" s="28">
        <f>M16*'ii. car travel'!E25*'ii. car travel'!F25*'footprint calculation'!N16</f>
        <v>0</v>
      </c>
      <c r="P16">
        <v>10</v>
      </c>
      <c r="Q16" s="59">
        <f>IF('iii. train travel'!G23="miles",'footprint calculation'!$B$76,1)</f>
        <v>1</v>
      </c>
      <c r="R16" s="35">
        <f>IF('iii. train travel'!H23="yes",2,1)</f>
        <v>1</v>
      </c>
      <c r="S16" s="36">
        <f>Q16*'emission factors'!$D$16*'iii. train travel'!E23*'iii. train travel'!F23*R16</f>
        <v>0</v>
      </c>
      <c r="U16">
        <v>10</v>
      </c>
      <c r="V16" s="59">
        <f>IF('iv. coach travel'!G23="miles",'footprint calculation'!$B$76,1)</f>
        <v>1</v>
      </c>
      <c r="W16" s="35">
        <f>IF('iv. coach travel'!H23="yes",2,1)</f>
        <v>1</v>
      </c>
      <c r="X16" s="59">
        <f>V16*W16*'emission factors'!$D$15*'iv. coach travel'!E23*'iv. coach travel'!F23</f>
        <v>0</v>
      </c>
      <c r="Z16" s="62" t="s">
        <v>705</v>
      </c>
      <c r="AA16" s="59">
        <v>1</v>
      </c>
      <c r="AB16" s="59">
        <v>0</v>
      </c>
      <c r="AC16" s="59">
        <v>0.5</v>
      </c>
      <c r="AE16" s="100">
        <f>HLOOKUP(AE15,AA15:AC18,2,FALSE)*'emission factors'!D39*'enter data'!J46*'enter data'!L46</f>
        <v>80.188500000000005</v>
      </c>
      <c r="AQ16" s="28" t="s">
        <v>749</v>
      </c>
      <c r="AR16" s="54">
        <f>SUM(AR6:AR15)</f>
        <v>0.29944399999999999</v>
      </c>
      <c r="AU16" s="30" t="s">
        <v>750</v>
      </c>
      <c r="BH16" s="28" t="s">
        <v>751</v>
      </c>
      <c r="BI16" s="55">
        <f>(12.19*3.05)*900/1000</f>
        <v>33.461549999999995</v>
      </c>
      <c r="BK16" s="81"/>
    </row>
    <row r="17" spans="2:63">
      <c r="B17" s="107" t="s">
        <v>752</v>
      </c>
      <c r="C17" s="108">
        <f>X207</f>
        <v>0</v>
      </c>
      <c r="E17">
        <v>11</v>
      </c>
      <c r="F17" s="35">
        <f>IFERROR('i. air travel'!K27,0)</f>
        <v>0</v>
      </c>
      <c r="G17" s="36">
        <f>IFERROR(F17*'i. air travel'!I27,0)</f>
        <v>0</v>
      </c>
      <c r="H17" s="28">
        <f>IF(ISERROR(VLOOKUP(F17,'emission factors'!$C$7:$D$9,2,TRUE)),"",VLOOKUP(F17,'emission factors'!$C$7:$D$9,2,TRUE))</f>
        <v>0.28283999999999998</v>
      </c>
      <c r="I17" s="37">
        <f t="shared" si="0"/>
        <v>0</v>
      </c>
      <c r="K17">
        <v>11</v>
      </c>
      <c r="L17" s="28" t="str">
        <f>'ii. car travel'!H26&amp;'ii. car travel'!I26</f>
        <v/>
      </c>
      <c r="M17" s="28">
        <f>VLOOKUP(L17,'emission factors'!$B$19:$E$44,3,FALSE)</f>
        <v>0.22911000000000001</v>
      </c>
      <c r="N17" s="28">
        <f>IF('ii. car travel'!G26="miles",'footprint calculation'!$B$76,1)</f>
        <v>1</v>
      </c>
      <c r="O17" s="28">
        <f>M17*'ii. car travel'!E26*'ii. car travel'!F26*'footprint calculation'!N17</f>
        <v>0</v>
      </c>
      <c r="P17">
        <v>11</v>
      </c>
      <c r="Q17" s="59">
        <f>IF('iii. train travel'!G24="miles",'footprint calculation'!$B$76,1)</f>
        <v>1</v>
      </c>
      <c r="R17" s="35">
        <f>IF('iii. train travel'!H24="yes",2,1)</f>
        <v>1</v>
      </c>
      <c r="S17" s="36">
        <f>Q17*'emission factors'!$D$16*'iii. train travel'!E24*'iii. train travel'!F24*R17</f>
        <v>0</v>
      </c>
      <c r="U17">
        <v>11</v>
      </c>
      <c r="V17" s="59">
        <f>IF('iv. coach travel'!G24="miles",'footprint calculation'!$B$76,1)</f>
        <v>1</v>
      </c>
      <c r="W17" s="35">
        <f>IF('iv. coach travel'!H24="yes",2,1)</f>
        <v>1</v>
      </c>
      <c r="X17" s="59">
        <f>V17*W17*'emission factors'!$D$15*'iv. coach travel'!E24*'iv. coach travel'!F24</f>
        <v>0</v>
      </c>
      <c r="Z17" s="62" t="s">
        <v>722</v>
      </c>
      <c r="AA17" s="59">
        <v>0</v>
      </c>
      <c r="AB17" s="59">
        <v>1</v>
      </c>
      <c r="AC17" s="59">
        <v>0.5</v>
      </c>
      <c r="AD17" s="59"/>
      <c r="AE17" s="100">
        <f>HLOOKUP(AE15,AA15:AC18,3,FALSE)*'emission factors'!D16*'enter data'!J46*'enter data'!L46</f>
        <v>17.167499999999997</v>
      </c>
      <c r="AT17" s="28" t="s">
        <v>547</v>
      </c>
      <c r="AU17" s="35">
        <f>VLOOKUP('enter data'!I16,'emission factors'!B226:D365,3,FALSE)*'enter data'!G110/1000</f>
        <v>0</v>
      </c>
      <c r="BK17" s="92"/>
    </row>
    <row r="18" spans="2:63">
      <c r="B18" s="113" t="s">
        <v>753</v>
      </c>
      <c r="C18" s="115">
        <f>SUM(AE9)</f>
        <v>4.9079842099200004E-3</v>
      </c>
      <c r="E18">
        <v>12</v>
      </c>
      <c r="F18" s="35">
        <f>IFERROR('i. air travel'!K28,0)</f>
        <v>0</v>
      </c>
      <c r="G18" s="36">
        <f>IFERROR(F18*'i. air travel'!I28,0)</f>
        <v>0</v>
      </c>
      <c r="H18" s="28">
        <f>IF(ISERROR(VLOOKUP(F18,'emission factors'!$C$7:$D$9,2,TRUE)),"",VLOOKUP(F18,'emission factors'!$C$7:$D$9,2,TRUE))</f>
        <v>0.28283999999999998</v>
      </c>
      <c r="I18" s="37">
        <f t="shared" si="0"/>
        <v>0</v>
      </c>
      <c r="K18">
        <v>12</v>
      </c>
      <c r="L18" s="28" t="str">
        <f>'ii. car travel'!H27&amp;'ii. car travel'!I27</f>
        <v/>
      </c>
      <c r="M18" s="28">
        <f>VLOOKUP(L18,'emission factors'!$B$19:$E$44,3,FALSE)</f>
        <v>0.22911000000000001</v>
      </c>
      <c r="N18" s="28">
        <f>IF('ii. car travel'!G27="miles",'footprint calculation'!$B$76,1)</f>
        <v>1</v>
      </c>
      <c r="O18" s="28">
        <f>M18*'ii. car travel'!E27*'ii. car travel'!F27*'footprint calculation'!N18</f>
        <v>0</v>
      </c>
      <c r="P18">
        <v>12</v>
      </c>
      <c r="Q18" s="59">
        <f>IF('iii. train travel'!G25="miles",'footprint calculation'!$B$76,1)</f>
        <v>1</v>
      </c>
      <c r="R18" s="35">
        <f>IF('iii. train travel'!H25="yes",2,1)</f>
        <v>1</v>
      </c>
      <c r="S18" s="36">
        <f>Q18*'emission factors'!$D$16*'iii. train travel'!E25*'iii. train travel'!F25*R18</f>
        <v>0</v>
      </c>
      <c r="U18">
        <v>12</v>
      </c>
      <c r="V18" s="59">
        <f>IF('iv. coach travel'!G25="miles",'footprint calculation'!$B$76,1)</f>
        <v>1</v>
      </c>
      <c r="W18" s="35">
        <f>IF('iv. coach travel'!H25="yes",2,1)</f>
        <v>1</v>
      </c>
      <c r="X18" s="59">
        <f>V18*W18*'emission factors'!$D$15*'iv. coach travel'!E25*'iv. coach travel'!F25</f>
        <v>0</v>
      </c>
      <c r="Z18" s="62" t="s">
        <v>754</v>
      </c>
      <c r="AA18" s="59">
        <f>'emission factors'!D39</f>
        <v>0.22911000000000001</v>
      </c>
      <c r="AB18" s="59">
        <f>'emission factors'!D16</f>
        <v>4.9049999999999996E-2</v>
      </c>
      <c r="AC18" s="59">
        <f>(AA18*AC16)+(AB18*AC17)</f>
        <v>0.13908000000000001</v>
      </c>
      <c r="AD18" s="59"/>
      <c r="AE18" s="59"/>
      <c r="AQ18" s="28" t="s">
        <v>755</v>
      </c>
      <c r="AR18" s="54">
        <f>'enter data'!K85/1000</f>
        <v>0</v>
      </c>
      <c r="AT18" s="28" t="s">
        <v>467</v>
      </c>
      <c r="AU18" s="35">
        <f>'enter data'!G111*'emission factors'!D139/1000</f>
        <v>0</v>
      </c>
      <c r="BH18" t="s">
        <v>756</v>
      </c>
    </row>
    <row r="19" spans="2:63" ht="15" thickBot="1">
      <c r="B19" s="109" t="s">
        <v>757</v>
      </c>
      <c r="C19" s="110">
        <f>IF($AH$14="coach",$AH$15,0)/1000</f>
        <v>8.1799736832000004E-4</v>
      </c>
      <c r="E19">
        <v>13</v>
      </c>
      <c r="F19" s="35">
        <f>IFERROR('i. air travel'!K29,0)</f>
        <v>0</v>
      </c>
      <c r="G19" s="36">
        <f>IFERROR(F19*'i. air travel'!I29,0)</f>
        <v>0</v>
      </c>
      <c r="H19" s="28">
        <f>IF(ISERROR(VLOOKUP(F19,'emission factors'!$C$7:$D$9,2,TRUE)),"",VLOOKUP(F19,'emission factors'!$C$7:$D$9,2,TRUE))</f>
        <v>0.28283999999999998</v>
      </c>
      <c r="I19" s="37">
        <f t="shared" si="0"/>
        <v>0</v>
      </c>
      <c r="K19">
        <v>13</v>
      </c>
      <c r="L19" s="28" t="str">
        <f>'ii. car travel'!H28&amp;'ii. car travel'!I28</f>
        <v/>
      </c>
      <c r="M19" s="28">
        <f>VLOOKUP(L19,'emission factors'!$B$19:$E$44,3,FALSE)</f>
        <v>0.22911000000000001</v>
      </c>
      <c r="N19" s="28">
        <f>IF('ii. car travel'!G28="miles",'footprint calculation'!$B$76,1)</f>
        <v>1</v>
      </c>
      <c r="O19" s="28">
        <f>M19*'ii. car travel'!E28*'ii. car travel'!F28*'footprint calculation'!N19</f>
        <v>0</v>
      </c>
      <c r="P19">
        <v>13</v>
      </c>
      <c r="Q19" s="59">
        <f>IF('iii. train travel'!G26="miles",'footprint calculation'!$B$76,1)</f>
        <v>1</v>
      </c>
      <c r="R19" s="35">
        <f>IF('iii. train travel'!H26="yes",2,1)</f>
        <v>1</v>
      </c>
      <c r="S19" s="36">
        <f>Q19*'emission factors'!$D$16*'iii. train travel'!E26*'iii. train travel'!F26*R19</f>
        <v>0</v>
      </c>
      <c r="U19">
        <v>13</v>
      </c>
      <c r="V19" s="59">
        <f>IF('iv. coach travel'!G26="miles",'footprint calculation'!$B$76,1)</f>
        <v>1</v>
      </c>
      <c r="W19" s="35">
        <f>IF('iv. coach travel'!H26="yes",2,1)</f>
        <v>1</v>
      </c>
      <c r="X19" s="59">
        <f>V19*W19*'emission factors'!$D$15*'iv. coach travel'!E26*'iv. coach travel'!F26</f>
        <v>0</v>
      </c>
      <c r="Z19" s="63" t="s">
        <v>758</v>
      </c>
      <c r="AA19" s="59"/>
      <c r="AB19" s="59"/>
      <c r="AC19" s="59"/>
      <c r="AD19" s="65">
        <f>IF('enter data'!L44="kms",1,'footprint calculation'!B76)</f>
        <v>1.6093440000000001</v>
      </c>
      <c r="AE19" s="104">
        <f>SUM(AE16:AE17)*AD19</f>
        <v>156.67929446400001</v>
      </c>
      <c r="AQ19" s="28" t="s">
        <v>759</v>
      </c>
      <c r="AR19" s="55">
        <f>AR18*'emission factors'!D118/1000</f>
        <v>0</v>
      </c>
      <c r="AT19" s="28" t="s">
        <v>760</v>
      </c>
      <c r="AU19" s="123">
        <f>('enter data'!G112*'footprint calculation'!AU22)+('enter data'!G112*'footprint calculation'!AU23)/1000</f>
        <v>0</v>
      </c>
      <c r="BH19" t="s">
        <v>761</v>
      </c>
    </row>
    <row r="20" spans="2:63" ht="15" thickBot="1">
      <c r="B20" s="51" t="s">
        <v>762</v>
      </c>
      <c r="C20" s="114">
        <f>AK8</f>
        <v>0</v>
      </c>
      <c r="E20">
        <v>14</v>
      </c>
      <c r="F20" s="35">
        <f>IFERROR('i. air travel'!K30,0)</f>
        <v>0</v>
      </c>
      <c r="G20" s="36">
        <f>IFERROR(F20*'i. air travel'!I30,0)</f>
        <v>0</v>
      </c>
      <c r="H20" s="28">
        <f>IF(ISERROR(VLOOKUP(F20,'emission factors'!$C$7:$D$9,2,TRUE)),"",VLOOKUP(F20,'emission factors'!$C$7:$D$9,2,TRUE))</f>
        <v>0.28283999999999998</v>
      </c>
      <c r="I20" s="37">
        <f t="shared" si="0"/>
        <v>0</v>
      </c>
      <c r="K20">
        <v>14</v>
      </c>
      <c r="L20" s="28" t="str">
        <f>'ii. car travel'!H29&amp;'ii. car travel'!I29</f>
        <v/>
      </c>
      <c r="M20" s="28">
        <f>VLOOKUP(L20,'emission factors'!$B$19:$E$44,3,FALSE)</f>
        <v>0.22911000000000001</v>
      </c>
      <c r="N20" s="28">
        <f>IF('ii. car travel'!G29="miles",'footprint calculation'!$B$76,1)</f>
        <v>1</v>
      </c>
      <c r="O20" s="28">
        <f>M20*'ii. car travel'!E29*'ii. car travel'!F29*'footprint calculation'!N20</f>
        <v>0</v>
      </c>
      <c r="P20">
        <v>14</v>
      </c>
      <c r="Q20" s="59">
        <f>IF('iii. train travel'!G27="miles",'footprint calculation'!$B$76,1)</f>
        <v>1</v>
      </c>
      <c r="R20" s="35">
        <f>IF('iii. train travel'!H27="yes",2,1)</f>
        <v>1</v>
      </c>
      <c r="S20" s="36">
        <f>Q20*'emission factors'!$D$16*'iii. train travel'!E27*'iii. train travel'!F27*R20</f>
        <v>0</v>
      </c>
      <c r="U20">
        <v>14</v>
      </c>
      <c r="V20" s="59">
        <f>IF('iv. coach travel'!G27="miles",'footprint calculation'!$B$76,1)</f>
        <v>1</v>
      </c>
      <c r="W20" s="35">
        <f>IF('iv. coach travel'!H27="yes",2,1)</f>
        <v>1</v>
      </c>
      <c r="X20" s="59">
        <f>V20*W20*'emission factors'!$D$15*'iv. coach travel'!E27*'iv. coach travel'!F27</f>
        <v>0</v>
      </c>
      <c r="Z20" s="63"/>
      <c r="AA20" s="59"/>
      <c r="AB20" s="59"/>
      <c r="AC20" s="59"/>
      <c r="AD20" s="59"/>
      <c r="AE20" s="59"/>
      <c r="BH20" t="s">
        <v>763</v>
      </c>
    </row>
    <row r="21" spans="2:63" ht="15" thickBot="1">
      <c r="B21" s="51" t="s">
        <v>764</v>
      </c>
      <c r="C21" s="58">
        <f>SUM(C7:C20)</f>
        <v>98.535418115446916</v>
      </c>
      <c r="E21">
        <v>15</v>
      </c>
      <c r="F21" s="35">
        <f>IFERROR('i. air travel'!K31,0)</f>
        <v>0</v>
      </c>
      <c r="G21" s="36">
        <f>IFERROR(F21*'i. air travel'!I31,0)</f>
        <v>0</v>
      </c>
      <c r="H21" s="28">
        <f>IF(ISERROR(VLOOKUP(F21,'emission factors'!$C$7:$D$9,2,TRUE)),"",VLOOKUP(F21,'emission factors'!$C$7:$D$9,2,TRUE))</f>
        <v>0.28283999999999998</v>
      </c>
      <c r="I21" s="37">
        <f t="shared" si="0"/>
        <v>0</v>
      </c>
      <c r="K21">
        <v>15</v>
      </c>
      <c r="L21" s="28" t="str">
        <f>'ii. car travel'!H30&amp;'ii. car travel'!I30</f>
        <v/>
      </c>
      <c r="M21" s="28">
        <f>VLOOKUP(L21,'emission factors'!$B$19:$E$44,3,FALSE)</f>
        <v>0.22911000000000001</v>
      </c>
      <c r="N21" s="28">
        <f>IF('ii. car travel'!G30="miles",'footprint calculation'!$B$76,1)</f>
        <v>1</v>
      </c>
      <c r="O21" s="28">
        <f>M21*'ii. car travel'!E30*'ii. car travel'!F30*'footprint calculation'!N21</f>
        <v>0</v>
      </c>
      <c r="P21">
        <v>15</v>
      </c>
      <c r="Q21" s="59">
        <f>IF('iii. train travel'!G28="miles",'footprint calculation'!$B$76,1)</f>
        <v>1</v>
      </c>
      <c r="R21" s="35">
        <f>IF('iii. train travel'!H28="yes",2,1)</f>
        <v>1</v>
      </c>
      <c r="S21" s="36">
        <f>Q21*'emission factors'!$D$16*'iii. train travel'!E28*'iii. train travel'!F28*R21</f>
        <v>0</v>
      </c>
      <c r="U21">
        <v>15</v>
      </c>
      <c r="V21" s="59">
        <f>IF('iv. coach travel'!G28="miles",'footprint calculation'!$B$76,1)</f>
        <v>1</v>
      </c>
      <c r="W21" s="35">
        <f>IF('iv. coach travel'!H28="yes",2,1)</f>
        <v>1</v>
      </c>
      <c r="X21" s="59">
        <f>V21*W21*'emission factors'!$D$15*'iv. coach travel'!E28*'iv. coach travel'!F28</f>
        <v>0</v>
      </c>
      <c r="Z21" s="63" t="s">
        <v>765</v>
      </c>
      <c r="AA21" s="59" t="s">
        <v>705</v>
      </c>
      <c r="AB21" s="59" t="s">
        <v>722</v>
      </c>
      <c r="AC21" s="59" t="s">
        <v>746</v>
      </c>
      <c r="AD21" s="59" t="s">
        <v>766</v>
      </c>
      <c r="AE21" s="101" t="str">
        <f>'enter data'!M47</f>
        <v>train</v>
      </c>
      <c r="AQ21" s="28" t="s">
        <v>767</v>
      </c>
      <c r="AR21" s="55">
        <f>IFERROR(VLOOKUP('enter data'!K89,'emission factors'!B121:C123,2)*SUM(AR16,AR19),0)</f>
        <v>1.8570170542635656E-2</v>
      </c>
      <c r="AT21" s="30" t="s">
        <v>768</v>
      </c>
      <c r="AU21" s="30" t="str">
        <f>'enter data'!J112</f>
        <v>litres</v>
      </c>
      <c r="BH21" t="s">
        <v>769</v>
      </c>
    </row>
    <row r="22" spans="2:63">
      <c r="C22" s="16"/>
      <c r="E22">
        <v>16</v>
      </c>
      <c r="F22" s="35">
        <f>IFERROR('i. air travel'!K32,0)</f>
        <v>0</v>
      </c>
      <c r="G22" s="36">
        <f>IFERROR(F22*'i. air travel'!I32,0)</f>
        <v>0</v>
      </c>
      <c r="H22" s="28">
        <f>IF(ISERROR(VLOOKUP(F22,'emission factors'!$C$7:$D$9,2,TRUE)),"",VLOOKUP(F22,'emission factors'!$C$7:$D$9,2,TRUE))</f>
        <v>0.28283999999999998</v>
      </c>
      <c r="I22" s="37">
        <f t="shared" si="0"/>
        <v>0</v>
      </c>
      <c r="K22">
        <v>16</v>
      </c>
      <c r="L22" s="28" t="str">
        <f>'ii. car travel'!H31&amp;'ii. car travel'!I31</f>
        <v/>
      </c>
      <c r="M22" s="28">
        <f>VLOOKUP(L22,'emission factors'!$B$19:$E$44,3,FALSE)</f>
        <v>0.22911000000000001</v>
      </c>
      <c r="N22" s="28">
        <f>IF('ii. car travel'!G31="miles",'footprint calculation'!$B$76,1)</f>
        <v>1</v>
      </c>
      <c r="O22" s="28">
        <f>M22*'ii. car travel'!E31*'ii. car travel'!F31*'footprint calculation'!N22</f>
        <v>0</v>
      </c>
      <c r="P22">
        <v>16</v>
      </c>
      <c r="Q22" s="59">
        <f>IF('iii. train travel'!G29="miles",'footprint calculation'!$B$76,1)</f>
        <v>1</v>
      </c>
      <c r="R22" s="35">
        <f>IF('iii. train travel'!H29="yes",2,1)</f>
        <v>1</v>
      </c>
      <c r="S22" s="36">
        <f>Q22*'emission factors'!$D$16*'iii. train travel'!E29*'iii. train travel'!F29*R22</f>
        <v>0</v>
      </c>
      <c r="U22">
        <v>16</v>
      </c>
      <c r="V22" s="59">
        <f>IF('iv. coach travel'!G29="miles",'footprint calculation'!$B$76,1)</f>
        <v>1</v>
      </c>
      <c r="W22" s="35">
        <f>IF('iv. coach travel'!H29="yes",2,1)</f>
        <v>1</v>
      </c>
      <c r="X22" s="59">
        <f>V22*W22*'emission factors'!$D$15*'iv. coach travel'!E29*'iv. coach travel'!F29</f>
        <v>0</v>
      </c>
      <c r="Z22" s="62" t="s">
        <v>705</v>
      </c>
      <c r="AA22" s="59">
        <v>1</v>
      </c>
      <c r="AB22" s="59">
        <v>0</v>
      </c>
      <c r="AC22" s="59">
        <v>0.5</v>
      </c>
      <c r="AD22" s="59">
        <v>0.45</v>
      </c>
      <c r="AE22" s="102">
        <f>HLOOKUP(AE21,AA21:AD25,2,FALSE)*'emission factors'!$D$39*'enter data'!$J$47*'enter data'!$L$47/1000</f>
        <v>0</v>
      </c>
      <c r="AT22" s="30" t="s">
        <v>770</v>
      </c>
      <c r="AU22" s="255">
        <f>VLOOKUP(AU21,'emission factors'!D162:E163,2,FALSE)</f>
        <v>3.4400000000000001E-4</v>
      </c>
    </row>
    <row r="23" spans="2:63" ht="20">
      <c r="B23" s="20" t="s">
        <v>771</v>
      </c>
      <c r="C23" s="16"/>
      <c r="E23">
        <v>17</v>
      </c>
      <c r="F23" s="35">
        <f>IFERROR('i. air travel'!K33,0)</f>
        <v>0</v>
      </c>
      <c r="G23" s="36">
        <f>IFERROR(F23*'i. air travel'!I33,0)</f>
        <v>0</v>
      </c>
      <c r="H23" s="28">
        <f>IF(ISERROR(VLOOKUP(F23,'emission factors'!$C$7:$D$9,2,TRUE)),"",VLOOKUP(F23,'emission factors'!$C$7:$D$9,2,TRUE))</f>
        <v>0.28283999999999998</v>
      </c>
      <c r="I23" s="37">
        <f t="shared" si="0"/>
        <v>0</v>
      </c>
      <c r="K23">
        <v>17</v>
      </c>
      <c r="L23" s="28" t="str">
        <f>'ii. car travel'!H32&amp;'ii. car travel'!I32</f>
        <v/>
      </c>
      <c r="M23" s="28">
        <f>VLOOKUP(L23,'emission factors'!$B$19:$E$44,3,FALSE)</f>
        <v>0.22911000000000001</v>
      </c>
      <c r="N23" s="28">
        <f>IF('ii. car travel'!G32="miles",'footprint calculation'!$B$76,1)</f>
        <v>1</v>
      </c>
      <c r="O23" s="28">
        <f>M23*'ii. car travel'!E32*'ii. car travel'!F32*'footprint calculation'!N23</f>
        <v>0</v>
      </c>
      <c r="P23">
        <v>17</v>
      </c>
      <c r="Q23" s="59">
        <f>IF('iii. train travel'!G30="miles",'footprint calculation'!$B$76,1)</f>
        <v>1</v>
      </c>
      <c r="R23" s="35">
        <f>IF('iii. train travel'!H30="yes",2,1)</f>
        <v>1</v>
      </c>
      <c r="S23" s="36">
        <f>Q23*'emission factors'!$D$16*'iii. train travel'!E30*'iii. train travel'!F30*R23</f>
        <v>0</v>
      </c>
      <c r="U23">
        <v>17</v>
      </c>
      <c r="V23" s="59">
        <f>IF('iv. coach travel'!G30="miles",'footprint calculation'!$B$76,1)</f>
        <v>1</v>
      </c>
      <c r="W23" s="35">
        <f>IF('iv. coach travel'!H30="yes",2,1)</f>
        <v>1</v>
      </c>
      <c r="X23" s="59">
        <f>V23*W23*'emission factors'!$D$15*'iv. coach travel'!E30*'iv. coach travel'!F30</f>
        <v>0</v>
      </c>
      <c r="Z23" s="62" t="s">
        <v>722</v>
      </c>
      <c r="AA23" s="59">
        <v>0</v>
      </c>
      <c r="AB23" s="59">
        <v>1</v>
      </c>
      <c r="AC23" s="59">
        <v>0.5</v>
      </c>
      <c r="AD23" s="59">
        <v>0.45</v>
      </c>
      <c r="AE23" s="102">
        <f>HLOOKUP(AE21,AA21:AD25,3,FALSE)*'emission factors'!$D$16*'enter data'!$J$47*'enter data'!$L$47/1000</f>
        <v>6.1312499999999992E-2</v>
      </c>
      <c r="AQ23" s="28" t="s">
        <v>772</v>
      </c>
      <c r="AR23" s="68">
        <f>VLOOKUP('enter data'!K93,'emission factors'!B129:C134,2,FALSE)</f>
        <v>0.2</v>
      </c>
      <c r="AT23" s="30" t="s">
        <v>773</v>
      </c>
      <c r="AU23" s="255">
        <f>VLOOKUP(AU21,'emission factors'!D166:E167,2,FALSE)</f>
        <v>7.0799999999999997E-4</v>
      </c>
      <c r="BH23" s="4" t="s">
        <v>99</v>
      </c>
    </row>
    <row r="24" spans="2:63">
      <c r="B24" s="28" t="s">
        <v>774</v>
      </c>
      <c r="C24" s="30">
        <f>AN8/1000</f>
        <v>8.1599999999999992E-2</v>
      </c>
      <c r="E24">
        <v>18</v>
      </c>
      <c r="F24" s="35">
        <f>IFERROR('i. air travel'!K34,0)</f>
        <v>0</v>
      </c>
      <c r="G24" s="36">
        <f>IFERROR(F24*'i. air travel'!I34,0)</f>
        <v>0</v>
      </c>
      <c r="H24" s="28">
        <f>IF(ISERROR(VLOOKUP(F24,'emission factors'!$C$7:$D$9,2,TRUE)),"",VLOOKUP(F24,'emission factors'!$C$7:$D$9,2,TRUE))</f>
        <v>0.28283999999999998</v>
      </c>
      <c r="I24" s="37">
        <f t="shared" si="0"/>
        <v>0</v>
      </c>
      <c r="K24">
        <v>18</v>
      </c>
      <c r="L24" s="28" t="str">
        <f>'ii. car travel'!H33&amp;'ii. car travel'!I33</f>
        <v/>
      </c>
      <c r="M24" s="28">
        <f>VLOOKUP(L24,'emission factors'!$B$19:$E$44,3,FALSE)</f>
        <v>0.22911000000000001</v>
      </c>
      <c r="N24" s="28">
        <f>IF('ii. car travel'!G33="miles",'footprint calculation'!$B$76,1)</f>
        <v>1</v>
      </c>
      <c r="O24" s="28">
        <f>M24*'ii. car travel'!E33*'ii. car travel'!F33*'footprint calculation'!N24</f>
        <v>0</v>
      </c>
      <c r="P24">
        <v>18</v>
      </c>
      <c r="Q24" s="59">
        <f>IF('iii. train travel'!G31="miles",'footprint calculation'!$B$76,1)</f>
        <v>1</v>
      </c>
      <c r="R24" s="35">
        <f>IF('iii. train travel'!H31="yes",2,1)</f>
        <v>1</v>
      </c>
      <c r="S24" s="36">
        <f>Q24*'emission factors'!$D$16*'iii. train travel'!E31*'iii. train travel'!F31*R24</f>
        <v>0</v>
      </c>
      <c r="U24">
        <v>18</v>
      </c>
      <c r="V24" s="59">
        <f>IF('iv. coach travel'!G31="miles",'footprint calculation'!$B$76,1)</f>
        <v>1</v>
      </c>
      <c r="W24" s="35">
        <f>IF('iv. coach travel'!H31="yes",2,1)</f>
        <v>1</v>
      </c>
      <c r="X24" s="59">
        <f>V24*W24*'emission factors'!$D$15*'iv. coach travel'!E31*'iv. coach travel'!F31</f>
        <v>0</v>
      </c>
      <c r="Z24" s="62" t="s">
        <v>775</v>
      </c>
      <c r="AA24" s="59">
        <v>0</v>
      </c>
      <c r="AB24" s="59">
        <v>0</v>
      </c>
      <c r="AC24" s="59">
        <v>0</v>
      </c>
      <c r="AD24" s="59">
        <v>0.1</v>
      </c>
      <c r="AE24" s="102">
        <f>HLOOKUP(AE21,AA21:AD25,4,FALSE)*'emission factors'!$D$7*'enter data'!$J$47*'enter data'!$L$47/1000</f>
        <v>0</v>
      </c>
      <c r="AQ24" s="28" t="s">
        <v>776</v>
      </c>
      <c r="AR24" s="69">
        <f>IFERROR(HLOOKUP('enter data'!K94,'emission factors'!E125:H127,3,FALSE),0)</f>
        <v>0.15441722594626484</v>
      </c>
    </row>
    <row r="25" spans="2:63">
      <c r="B25" s="28" t="s">
        <v>777</v>
      </c>
      <c r="C25" s="30">
        <f>AN9/1000</f>
        <v>0</v>
      </c>
      <c r="E25">
        <v>19</v>
      </c>
      <c r="F25" s="35">
        <f>IFERROR('i. air travel'!K35,0)</f>
        <v>0</v>
      </c>
      <c r="G25" s="36">
        <f>IFERROR(F25*'i. air travel'!I35,0)</f>
        <v>0</v>
      </c>
      <c r="H25" s="28">
        <f>IF(ISERROR(VLOOKUP(F25,'emission factors'!$C$7:$D$9,2,TRUE)),"",VLOOKUP(F25,'emission factors'!$C$7:$D$9,2,TRUE))</f>
        <v>0.28283999999999998</v>
      </c>
      <c r="I25" s="37">
        <f t="shared" si="0"/>
        <v>0</v>
      </c>
      <c r="K25">
        <v>19</v>
      </c>
      <c r="L25" s="28" t="str">
        <f>'ii. car travel'!H34&amp;'ii. car travel'!I34</f>
        <v/>
      </c>
      <c r="M25" s="28">
        <f>VLOOKUP(L25,'emission factors'!$B$19:$E$44,3,FALSE)</f>
        <v>0.22911000000000001</v>
      </c>
      <c r="N25" s="28">
        <f>IF('ii. car travel'!G34="miles",'footprint calculation'!$B$76,1)</f>
        <v>1</v>
      </c>
      <c r="O25" s="28">
        <f>M25*'ii. car travel'!E34*'ii. car travel'!F34*'footprint calculation'!N25</f>
        <v>0</v>
      </c>
      <c r="P25">
        <v>19</v>
      </c>
      <c r="Q25" s="59">
        <f>IF('iii. train travel'!G32="miles",'footprint calculation'!$B$76,1)</f>
        <v>1</v>
      </c>
      <c r="R25" s="35">
        <f>IF('iii. train travel'!H32="yes",2,1)</f>
        <v>1</v>
      </c>
      <c r="S25" s="36">
        <f>Q25*'emission factors'!$D$16*'iii. train travel'!E32*'iii. train travel'!F32*R25</f>
        <v>0</v>
      </c>
      <c r="U25">
        <v>19</v>
      </c>
      <c r="V25" s="59">
        <f>IF('iv. coach travel'!G32="miles",'footprint calculation'!$B$76,1)</f>
        <v>1</v>
      </c>
      <c r="W25" s="35">
        <f>IF('iv. coach travel'!H32="yes",2,1)</f>
        <v>1</v>
      </c>
      <c r="X25" s="59">
        <f>V25*W25*'emission factors'!$D$15*'iv. coach travel'!E32*'iv. coach travel'!F32</f>
        <v>0</v>
      </c>
      <c r="Z25" s="62" t="s">
        <v>754</v>
      </c>
      <c r="AA25" s="59">
        <f>AA18</f>
        <v>0.22911000000000001</v>
      </c>
      <c r="AB25" s="59">
        <f>AB18</f>
        <v>4.9049999999999996E-2</v>
      </c>
      <c r="AC25" s="59">
        <f>(AA25*AC22)+(AB25*AC23)</f>
        <v>0.13908000000000001</v>
      </c>
      <c r="AD25" s="59">
        <f>(AA25*AD22)+(AB25*AD23)+(AD24*'emission factors'!D7)</f>
        <v>0.15345600000000001</v>
      </c>
      <c r="AE25" s="65"/>
      <c r="AQ25" s="28" t="s">
        <v>778</v>
      </c>
      <c r="AR25" s="54">
        <f>SUM(AR16,AR19,AR21)*AR23*AR24</f>
        <v>9.8213732053592327E-3</v>
      </c>
      <c r="BH25" s="28" t="s">
        <v>779</v>
      </c>
      <c r="BI25" s="28">
        <f>SUM('enter data'!L136:L141)*'emission factors'!E191/1000/1000</f>
        <v>0</v>
      </c>
    </row>
    <row r="26" spans="2:63" ht="15" thickBot="1">
      <c r="B26" s="28" t="s">
        <v>780</v>
      </c>
      <c r="C26" s="57">
        <f>AN10/1000</f>
        <v>0</v>
      </c>
      <c r="E26">
        <v>20</v>
      </c>
      <c r="F26" s="35">
        <f>IFERROR('i. air travel'!K36,0)</f>
        <v>0</v>
      </c>
      <c r="G26" s="36">
        <f>IFERROR(F26*'i. air travel'!I36,0)</f>
        <v>0</v>
      </c>
      <c r="H26" s="28">
        <f>IF(ISERROR(VLOOKUP(F26,'emission factors'!$C$7:$D$9,2,TRUE)),"",VLOOKUP(F26,'emission factors'!$C$7:$D$9,2,TRUE))</f>
        <v>0.28283999999999998</v>
      </c>
      <c r="I26" s="37">
        <f t="shared" si="0"/>
        <v>0</v>
      </c>
      <c r="K26">
        <v>20</v>
      </c>
      <c r="L26" s="28" t="str">
        <f>'ii. car travel'!H35&amp;'ii. car travel'!I35</f>
        <v/>
      </c>
      <c r="M26" s="28">
        <f>VLOOKUP(L26,'emission factors'!$B$19:$E$44,3,FALSE)</f>
        <v>0.22911000000000001</v>
      </c>
      <c r="N26" s="28">
        <f>IF('ii. car travel'!G35="miles",'footprint calculation'!$B$76,1)</f>
        <v>1</v>
      </c>
      <c r="O26" s="28">
        <f>M26*'ii. car travel'!E35*'ii. car travel'!F35*'footprint calculation'!N26</f>
        <v>0</v>
      </c>
      <c r="P26">
        <v>20</v>
      </c>
      <c r="Q26" s="59">
        <f>IF('iii. train travel'!G33="miles",'footprint calculation'!$B$76,1)</f>
        <v>1</v>
      </c>
      <c r="R26" s="35">
        <f>IF('iii. train travel'!H33="yes",2,1)</f>
        <v>1</v>
      </c>
      <c r="S26" s="36">
        <f>Q26*'emission factors'!$D$16*'iii. train travel'!E33*'iii. train travel'!F33*R26</f>
        <v>0</v>
      </c>
      <c r="U26">
        <v>20</v>
      </c>
      <c r="V26" s="59">
        <f>IF('iv. coach travel'!G33="miles",'footprint calculation'!$B$76,1)</f>
        <v>1</v>
      </c>
      <c r="W26" s="35">
        <f>IF('iv. coach travel'!H33="yes",2,1)</f>
        <v>1</v>
      </c>
      <c r="X26" s="59">
        <f>V26*W26*'emission factors'!$D$15*'iv. coach travel'!E33*'iv. coach travel'!F33</f>
        <v>0</v>
      </c>
      <c r="Z26" s="63" t="s">
        <v>781</v>
      </c>
      <c r="AA26" s="59"/>
      <c r="AB26" s="59"/>
      <c r="AC26" s="59"/>
      <c r="AD26" s="65">
        <f>IF('enter data'!$L$44="kms",1,'footprint calculation'!$B$76)</f>
        <v>1.6093440000000001</v>
      </c>
      <c r="AE26" s="105">
        <f>SUM(AE22:AE24)*AD26</f>
        <v>9.8672903999999992E-2</v>
      </c>
    </row>
    <row r="27" spans="2:63" ht="15" thickBot="1">
      <c r="B27" s="51" t="s">
        <v>764</v>
      </c>
      <c r="C27" s="58">
        <f>AN11/1000</f>
        <v>8.1599999999999992E-2</v>
      </c>
      <c r="E27">
        <v>21</v>
      </c>
      <c r="F27" s="35">
        <f>IFERROR('i. air travel'!K37,0)</f>
        <v>0</v>
      </c>
      <c r="G27" s="36">
        <f>IFERROR(F27*'i. air travel'!I37,0)</f>
        <v>0</v>
      </c>
      <c r="H27" s="28">
        <f>IF(ISERROR(VLOOKUP(F27,'emission factors'!$C$7:$D$9,2,TRUE)),"",VLOOKUP(F27,'emission factors'!$C$7:$D$9,2,TRUE))</f>
        <v>0.28283999999999998</v>
      </c>
      <c r="I27" s="37">
        <f t="shared" si="0"/>
        <v>0</v>
      </c>
      <c r="K27">
        <v>21</v>
      </c>
      <c r="L27" s="28" t="str">
        <f>'ii. car travel'!H36&amp;'ii. car travel'!I36</f>
        <v/>
      </c>
      <c r="M27" s="28">
        <f>VLOOKUP(L27,'emission factors'!$B$19:$E$44,3,FALSE)</f>
        <v>0.22911000000000001</v>
      </c>
      <c r="N27" s="28">
        <f>IF('ii. car travel'!G36="miles",'footprint calculation'!$B$76,1)</f>
        <v>1</v>
      </c>
      <c r="O27" s="28">
        <f>M27*'ii. car travel'!E36*'ii. car travel'!F36*'footprint calculation'!N27</f>
        <v>0</v>
      </c>
      <c r="P27">
        <v>21</v>
      </c>
      <c r="Q27" s="59">
        <f>IF('iii. train travel'!G34="miles",'footprint calculation'!$B$76,1)</f>
        <v>1</v>
      </c>
      <c r="R27" s="35">
        <f>IF('iii. train travel'!H34="yes",2,1)</f>
        <v>1</v>
      </c>
      <c r="S27" s="36">
        <f>Q27*'emission factors'!$D$16*'iii. train travel'!E34*'iii. train travel'!F34*R27</f>
        <v>0</v>
      </c>
      <c r="U27">
        <v>21</v>
      </c>
      <c r="V27" s="59">
        <f>IF('iv. coach travel'!G34="miles",'footprint calculation'!$B$76,1)</f>
        <v>1</v>
      </c>
      <c r="W27" s="35">
        <f>IF('iv. coach travel'!H34="yes",2,1)</f>
        <v>1</v>
      </c>
      <c r="X27" s="59">
        <f>V27*W27*'emission factors'!$D$15*'iv. coach travel'!E34*'iv. coach travel'!F34</f>
        <v>0</v>
      </c>
      <c r="Z27" s="63"/>
      <c r="AA27" s="59"/>
      <c r="AB27" s="59"/>
      <c r="AC27" s="59"/>
      <c r="AD27" s="59"/>
      <c r="AE27" s="59"/>
      <c r="AQ27" s="28" t="s">
        <v>782</v>
      </c>
      <c r="AR27" s="56">
        <f>SUM(AR16,AR19,AR21,AR25)</f>
        <v>0.3278355437479949</v>
      </c>
    </row>
    <row r="28" spans="2:63">
      <c r="E28">
        <v>22</v>
      </c>
      <c r="F28" s="35">
        <f>IFERROR('i. air travel'!K38,0)</f>
        <v>0</v>
      </c>
      <c r="G28" s="36">
        <f>IFERROR(F28*'i. air travel'!I38,0)</f>
        <v>0</v>
      </c>
      <c r="H28" s="28">
        <f>IF(ISERROR(VLOOKUP(F28,'emission factors'!$C$7:$D$9,2,TRUE)),"",VLOOKUP(F28,'emission factors'!$C$7:$D$9,2,TRUE))</f>
        <v>0.28283999999999998</v>
      </c>
      <c r="I28" s="37">
        <f t="shared" si="0"/>
        <v>0</v>
      </c>
      <c r="K28">
        <v>22</v>
      </c>
      <c r="L28" s="28" t="str">
        <f>'ii. car travel'!H37&amp;'ii. car travel'!I37</f>
        <v/>
      </c>
      <c r="M28" s="28">
        <f>VLOOKUP(L28,'emission factors'!$B$19:$E$44,3,FALSE)</f>
        <v>0.22911000000000001</v>
      </c>
      <c r="N28" s="28">
        <f>IF('ii. car travel'!G37="miles",'footprint calculation'!$B$76,1)</f>
        <v>1</v>
      </c>
      <c r="O28" s="28">
        <f>M28*'ii. car travel'!E37*'ii. car travel'!F37*'footprint calculation'!N28</f>
        <v>0</v>
      </c>
      <c r="P28">
        <v>22</v>
      </c>
      <c r="Q28" s="59">
        <f>IF('iii. train travel'!G35="miles",'footprint calculation'!$B$76,1)</f>
        <v>1</v>
      </c>
      <c r="R28" s="35">
        <f>IF('iii. train travel'!H35="yes",2,1)</f>
        <v>1</v>
      </c>
      <c r="S28" s="36">
        <f>Q28*'emission factors'!$D$16*'iii. train travel'!E35*'iii. train travel'!F35*R28</f>
        <v>0</v>
      </c>
      <c r="U28">
        <v>22</v>
      </c>
      <c r="V28" s="59">
        <f>IF('iv. coach travel'!G35="miles",'footprint calculation'!$B$76,1)</f>
        <v>1</v>
      </c>
      <c r="W28" s="35">
        <f>IF('iv. coach travel'!H35="yes",2,1)</f>
        <v>1</v>
      </c>
      <c r="X28" s="59">
        <f>V28*W28*'emission factors'!$D$15*'iv. coach travel'!E35*'iv. coach travel'!F35</f>
        <v>0</v>
      </c>
      <c r="Z28" s="63" t="s">
        <v>783</v>
      </c>
      <c r="AA28" s="59" t="s">
        <v>705</v>
      </c>
      <c r="AB28" s="59" t="s">
        <v>722</v>
      </c>
      <c r="AC28" s="59" t="s">
        <v>746</v>
      </c>
      <c r="AD28" s="59" t="s">
        <v>766</v>
      </c>
      <c r="AE28" s="65" t="str">
        <f>'enter data'!M48</f>
        <v>car or train or flight</v>
      </c>
    </row>
    <row r="29" spans="2:63">
      <c r="B29" s="20" t="s">
        <v>784</v>
      </c>
      <c r="C29" s="16"/>
      <c r="E29">
        <v>23</v>
      </c>
      <c r="F29" s="35">
        <f>IFERROR('i. air travel'!K39,0)</f>
        <v>0</v>
      </c>
      <c r="G29" s="36">
        <f>IFERROR(F29*'i. air travel'!I39,0)</f>
        <v>0</v>
      </c>
      <c r="H29" s="28">
        <f>IF(ISERROR(VLOOKUP(F29,'emission factors'!$C$7:$D$9,2,TRUE)),"",VLOOKUP(F29,'emission factors'!$C$7:$D$9,2,TRUE))</f>
        <v>0.28283999999999998</v>
      </c>
      <c r="I29" s="37">
        <f t="shared" si="0"/>
        <v>0</v>
      </c>
      <c r="K29">
        <v>23</v>
      </c>
      <c r="L29" s="28" t="str">
        <f>'ii. car travel'!H38&amp;'ii. car travel'!I38</f>
        <v/>
      </c>
      <c r="M29" s="28">
        <f>VLOOKUP(L29,'emission factors'!$B$19:$E$44,3,FALSE)</f>
        <v>0.22911000000000001</v>
      </c>
      <c r="N29" s="28">
        <f>IF('ii. car travel'!G38="miles",'footprint calculation'!$B$76,1)</f>
        <v>1</v>
      </c>
      <c r="O29" s="28">
        <f>M29*'ii. car travel'!E38*'ii. car travel'!F38*'footprint calculation'!N29</f>
        <v>0</v>
      </c>
      <c r="P29">
        <v>23</v>
      </c>
      <c r="Q29" s="59">
        <f>IF('iii. train travel'!G36="miles",'footprint calculation'!$B$76,1)</f>
        <v>1</v>
      </c>
      <c r="R29" s="35">
        <f>IF('iii. train travel'!H36="yes",2,1)</f>
        <v>1</v>
      </c>
      <c r="S29" s="36">
        <f>Q29*'emission factors'!$D$16*'iii. train travel'!E36*'iii. train travel'!F36*R29</f>
        <v>0</v>
      </c>
      <c r="U29">
        <v>23</v>
      </c>
      <c r="V29" s="59">
        <f>IF('iv. coach travel'!G36="miles",'footprint calculation'!$B$76,1)</f>
        <v>1</v>
      </c>
      <c r="W29" s="35">
        <f>IF('iv. coach travel'!H36="yes",2,1)</f>
        <v>1</v>
      </c>
      <c r="X29" s="59">
        <f>V29*W29*'emission factors'!$D$15*'iv. coach travel'!E36*'iv. coach travel'!F36</f>
        <v>0</v>
      </c>
      <c r="Z29" s="62" t="s">
        <v>705</v>
      </c>
      <c r="AA29" s="59">
        <v>1</v>
      </c>
      <c r="AB29" s="59">
        <v>0</v>
      </c>
      <c r="AC29" s="59">
        <v>0.5</v>
      </c>
      <c r="AD29" s="59">
        <v>0.45</v>
      </c>
      <c r="AE29" s="106">
        <f>HLOOKUP(AE28,AA28:AD32,2,FALSE)*'emission factors'!$D$39*'enter data'!$J$48*'enter data'!$L$48/1000</f>
        <v>0.77324625000000002</v>
      </c>
    </row>
    <row r="30" spans="2:63">
      <c r="B30" s="28" t="s">
        <v>439</v>
      </c>
      <c r="C30" s="35">
        <f>AR6</f>
        <v>9.5163999999999999E-2</v>
      </c>
      <c r="E30">
        <v>24</v>
      </c>
      <c r="F30" s="35">
        <f>IFERROR('i. air travel'!K40,0)</f>
        <v>0</v>
      </c>
      <c r="G30" s="36">
        <f>IFERROR(F30*'i. air travel'!I40,0)</f>
        <v>0</v>
      </c>
      <c r="H30" s="28">
        <f>IF(ISERROR(VLOOKUP(F30,'emission factors'!$C$7:$D$9,2,TRUE)),"",VLOOKUP(F30,'emission factors'!$C$7:$D$9,2,TRUE))</f>
        <v>0.28283999999999998</v>
      </c>
      <c r="I30" s="37">
        <f t="shared" si="0"/>
        <v>0</v>
      </c>
      <c r="K30">
        <v>24</v>
      </c>
      <c r="L30" s="28" t="str">
        <f>'ii. car travel'!H39&amp;'ii. car travel'!I39</f>
        <v/>
      </c>
      <c r="M30" s="28">
        <f>VLOOKUP(L30,'emission factors'!$B$19:$E$44,3,FALSE)</f>
        <v>0.22911000000000001</v>
      </c>
      <c r="N30" s="28">
        <f>IF('ii. car travel'!G39="miles",'footprint calculation'!$B$76,1)</f>
        <v>1</v>
      </c>
      <c r="O30" s="28">
        <f>M30*'ii. car travel'!E39*'ii. car travel'!F39*'footprint calculation'!N30</f>
        <v>0</v>
      </c>
      <c r="P30">
        <v>24</v>
      </c>
      <c r="Q30" s="59">
        <f>IF('iii. train travel'!G37="miles",'footprint calculation'!$B$76,1)</f>
        <v>1</v>
      </c>
      <c r="R30" s="35">
        <f>IF('iii. train travel'!H37="yes",2,1)</f>
        <v>1</v>
      </c>
      <c r="S30" s="36">
        <f>Q30*'emission factors'!$D$16*'iii. train travel'!E37*'iii. train travel'!F37*R30</f>
        <v>0</v>
      </c>
      <c r="U30">
        <v>24</v>
      </c>
      <c r="V30" s="59">
        <f>IF('iv. coach travel'!G37="miles",'footprint calculation'!$B$76,1)</f>
        <v>1</v>
      </c>
      <c r="W30" s="35">
        <f>IF('iv. coach travel'!H37="yes",2,1)</f>
        <v>1</v>
      </c>
      <c r="X30" s="59">
        <f>V30*W30*'emission factors'!$D$15*'iv. coach travel'!E37*'iv. coach travel'!F37</f>
        <v>0</v>
      </c>
      <c r="Z30" s="62" t="s">
        <v>722</v>
      </c>
      <c r="AA30" s="59">
        <v>0</v>
      </c>
      <c r="AB30" s="59">
        <v>1</v>
      </c>
      <c r="AC30" s="59">
        <v>0.5</v>
      </c>
      <c r="AD30" s="59">
        <v>0.45</v>
      </c>
      <c r="AE30" s="106">
        <f>HLOOKUP(AE28,AA28:AD32,3,FALSE)*'emission factors'!$D$16*'enter data'!$J$48*'enter data'!$L$48/1000</f>
        <v>0.16554374999999999</v>
      </c>
    </row>
    <row r="31" spans="2:63">
      <c r="B31" s="28" t="s">
        <v>785</v>
      </c>
      <c r="C31" s="35">
        <f>SUM(AR7:AR10)</f>
        <v>7.2259999999999991E-2</v>
      </c>
      <c r="E31">
        <v>25</v>
      </c>
      <c r="F31" s="35">
        <f>IFERROR('i. air travel'!K41,0)</f>
        <v>0</v>
      </c>
      <c r="G31" s="36">
        <f>IFERROR(F31*'i. air travel'!I41,0)</f>
        <v>0</v>
      </c>
      <c r="H31" s="28">
        <f>IF(ISERROR(VLOOKUP(F31,'emission factors'!$C$7:$D$9,2,TRUE)),"",VLOOKUP(F31,'emission factors'!$C$7:$D$9,2,TRUE))</f>
        <v>0.28283999999999998</v>
      </c>
      <c r="I31" s="37">
        <f t="shared" si="0"/>
        <v>0</v>
      </c>
      <c r="K31">
        <v>25</v>
      </c>
      <c r="L31" s="28" t="str">
        <f>'ii. car travel'!H40&amp;'ii. car travel'!I40</f>
        <v/>
      </c>
      <c r="M31" s="28">
        <f>VLOOKUP(L31,'emission factors'!$B$19:$E$44,3,FALSE)</f>
        <v>0.22911000000000001</v>
      </c>
      <c r="N31" s="28">
        <f>IF('ii. car travel'!G40="miles",'footprint calculation'!$B$76,1)</f>
        <v>1</v>
      </c>
      <c r="O31" s="28">
        <f>M31*'ii. car travel'!E40*'ii. car travel'!F40*'footprint calculation'!N31</f>
        <v>0</v>
      </c>
      <c r="P31">
        <v>25</v>
      </c>
      <c r="Q31" s="59">
        <f>IF('iii. train travel'!G38="miles",'footprint calculation'!$B$76,1)</f>
        <v>1</v>
      </c>
      <c r="R31" s="35">
        <f>IF('iii. train travel'!H38="yes",2,1)</f>
        <v>1</v>
      </c>
      <c r="S31" s="36">
        <f>Q31*'emission factors'!$D$16*'iii. train travel'!E38*'iii. train travel'!F38*R31</f>
        <v>0</v>
      </c>
      <c r="U31">
        <v>25</v>
      </c>
      <c r="V31" s="59">
        <f>IF('iv. coach travel'!G38="miles",'footprint calculation'!$B$76,1)</f>
        <v>1</v>
      </c>
      <c r="W31" s="35">
        <f>IF('iv. coach travel'!H38="yes",2,1)</f>
        <v>1</v>
      </c>
      <c r="X31" s="59">
        <f>V31*W31*'emission factors'!$D$15*'iv. coach travel'!E38*'iv. coach travel'!F38</f>
        <v>0</v>
      </c>
      <c r="Z31" s="62" t="s">
        <v>786</v>
      </c>
      <c r="AA31" s="59">
        <v>0</v>
      </c>
      <c r="AB31" s="59">
        <v>0</v>
      </c>
      <c r="AC31" s="59">
        <v>0</v>
      </c>
      <c r="AD31" s="59">
        <v>0.1</v>
      </c>
      <c r="AE31" s="106">
        <f>HLOOKUP(AE28,AA28:AD32,4,FALSE)*'emission factors'!D9*'enter data'!$J$48*'enter data'!$L$48/1000</f>
        <v>0.16278000000000001</v>
      </c>
    </row>
    <row r="32" spans="2:63">
      <c r="B32" s="28" t="s">
        <v>787</v>
      </c>
      <c r="C32" s="35">
        <f>SUM(AR11:AR14)</f>
        <v>0.13202</v>
      </c>
      <c r="E32">
        <v>26</v>
      </c>
      <c r="F32" s="35">
        <f>IFERROR('i. air travel'!K42,0)</f>
        <v>0</v>
      </c>
      <c r="G32" s="36">
        <f>IFERROR(F32*'i. air travel'!I42,0)</f>
        <v>0</v>
      </c>
      <c r="H32" s="28">
        <f>IF(ISERROR(VLOOKUP(F32,'emission factors'!$C$7:$D$9,2,TRUE)),"",VLOOKUP(F32,'emission factors'!$C$7:$D$9,2,TRUE))</f>
        <v>0.28283999999999998</v>
      </c>
      <c r="I32" s="37">
        <f t="shared" si="0"/>
        <v>0</v>
      </c>
      <c r="K32">
        <v>26</v>
      </c>
      <c r="L32" s="28" t="str">
        <f>'ii. car travel'!H41&amp;'ii. car travel'!I41</f>
        <v/>
      </c>
      <c r="M32" s="28">
        <f>VLOOKUP(L32,'emission factors'!$B$19:$E$44,3,FALSE)</f>
        <v>0.22911000000000001</v>
      </c>
      <c r="N32" s="28">
        <f>IF('ii. car travel'!G41="miles",'footprint calculation'!$B$76,1)</f>
        <v>1</v>
      </c>
      <c r="O32" s="28">
        <f>M32*'ii. car travel'!E41*'ii. car travel'!F41*'footprint calculation'!N32</f>
        <v>0</v>
      </c>
      <c r="P32">
        <v>26</v>
      </c>
      <c r="Q32" s="59">
        <f>IF('iii. train travel'!G39="miles",'footprint calculation'!$B$76,1)</f>
        <v>1</v>
      </c>
      <c r="R32" s="35">
        <f>IF('iii. train travel'!H39="yes",2,1)</f>
        <v>1</v>
      </c>
      <c r="S32" s="36">
        <f>Q32*'emission factors'!$D$16*'iii. train travel'!E39*'iii. train travel'!F39*R32</f>
        <v>0</v>
      </c>
      <c r="U32">
        <v>26</v>
      </c>
      <c r="V32" s="59">
        <f>IF('iv. coach travel'!G39="miles",'footprint calculation'!$B$76,1)</f>
        <v>1</v>
      </c>
      <c r="W32" s="35">
        <f>IF('iv. coach travel'!H39="yes",2,1)</f>
        <v>1</v>
      </c>
      <c r="X32" s="59">
        <f>V32*W32*'emission factors'!$D$15*'iv. coach travel'!E39*'iv. coach travel'!F39</f>
        <v>0</v>
      </c>
      <c r="Z32" s="62" t="s">
        <v>754</v>
      </c>
      <c r="AA32" s="59">
        <f>AA18</f>
        <v>0.22911000000000001</v>
      </c>
      <c r="AB32" s="59">
        <f>AB18</f>
        <v>4.9049999999999996E-2</v>
      </c>
      <c r="AC32" s="59">
        <f>(AA32*AC29)+(AB32*AC30)</f>
        <v>0.13908000000000001</v>
      </c>
      <c r="AD32" s="59">
        <f>(AA32*AD29)+(AB32*AD30)+(AD31*'emission factors'!D8)</f>
        <v>0.142738</v>
      </c>
      <c r="AE32" s="94"/>
    </row>
    <row r="33" spans="2:31">
      <c r="B33" s="28" t="s">
        <v>788</v>
      </c>
      <c r="C33" s="35">
        <f>SUM(AR19,AR15)</f>
        <v>0</v>
      </c>
      <c r="E33">
        <v>27</v>
      </c>
      <c r="F33" s="35">
        <f>IFERROR('i. air travel'!K43,0)</f>
        <v>0</v>
      </c>
      <c r="G33" s="36">
        <f>IFERROR(F33*'i. air travel'!I43,0)</f>
        <v>0</v>
      </c>
      <c r="H33" s="28">
        <f>IF(ISERROR(VLOOKUP(F33,'emission factors'!$C$7:$D$9,2,TRUE)),"",VLOOKUP(F33,'emission factors'!$C$7:$D$9,2,TRUE))</f>
        <v>0.28283999999999998</v>
      </c>
      <c r="I33" s="37">
        <f t="shared" si="0"/>
        <v>0</v>
      </c>
      <c r="K33">
        <v>27</v>
      </c>
      <c r="L33" s="28" t="str">
        <f>'ii. car travel'!H42&amp;'ii. car travel'!I42</f>
        <v/>
      </c>
      <c r="M33" s="28">
        <f>VLOOKUP(L33,'emission factors'!$B$19:$E$44,3,FALSE)</f>
        <v>0.22911000000000001</v>
      </c>
      <c r="N33" s="28">
        <f>IF('ii. car travel'!G42="miles",'footprint calculation'!$B$76,1)</f>
        <v>1</v>
      </c>
      <c r="O33" s="28">
        <f>M33*'ii. car travel'!E42*'ii. car travel'!F42*'footprint calculation'!N33</f>
        <v>0</v>
      </c>
      <c r="P33">
        <v>27</v>
      </c>
      <c r="Q33" s="59">
        <f>IF('iii. train travel'!G40="miles",'footprint calculation'!$B$76,1)</f>
        <v>1</v>
      </c>
      <c r="R33" s="35">
        <f>IF('iii. train travel'!H40="yes",2,1)</f>
        <v>1</v>
      </c>
      <c r="S33" s="36">
        <f>Q33*'emission factors'!$D$16*'iii. train travel'!E40*'iii. train travel'!F40*R33</f>
        <v>0</v>
      </c>
      <c r="U33">
        <v>27</v>
      </c>
      <c r="V33" s="59">
        <f>IF('iv. coach travel'!G40="miles",'footprint calculation'!$B$76,1)</f>
        <v>1</v>
      </c>
      <c r="W33" s="35">
        <f>IF('iv. coach travel'!H40="yes",2,1)</f>
        <v>1</v>
      </c>
      <c r="X33" s="59">
        <f>V33*W33*'emission factors'!$D$15*'iv. coach travel'!E40*'iv. coach travel'!F40</f>
        <v>0</v>
      </c>
      <c r="Z33" s="63" t="s">
        <v>789</v>
      </c>
      <c r="AA33" s="59"/>
      <c r="AB33" s="59"/>
      <c r="AC33" s="59"/>
      <c r="AD33" s="65">
        <f>IF('enter data'!$L$44="kms",1,'footprint calculation'!$B$76)</f>
        <v>1.6093440000000001</v>
      </c>
      <c r="AE33" s="103">
        <f>SUM(AE29:AE31)*AD33</f>
        <v>1.77280507008</v>
      </c>
    </row>
    <row r="34" spans="2:31">
      <c r="B34" s="28" t="s">
        <v>790</v>
      </c>
      <c r="C34" s="57">
        <f>SUM(AR16,AR19)</f>
        <v>0.29944399999999999</v>
      </c>
      <c r="E34">
        <v>28</v>
      </c>
      <c r="F34" s="35">
        <f>IFERROR('i. air travel'!K44,0)</f>
        <v>0</v>
      </c>
      <c r="G34" s="36">
        <f>IFERROR(F34*'i. air travel'!I44,0)</f>
        <v>0</v>
      </c>
      <c r="H34" s="28">
        <f>IF(ISERROR(VLOOKUP(F34,'emission factors'!$C$7:$D$9,2,TRUE)),"",VLOOKUP(F34,'emission factors'!$C$7:$D$9,2,TRUE))</f>
        <v>0.28283999999999998</v>
      </c>
      <c r="I34" s="37">
        <f t="shared" si="0"/>
        <v>0</v>
      </c>
      <c r="K34">
        <v>28</v>
      </c>
      <c r="L34" s="28" t="str">
        <f>'ii. car travel'!H43&amp;'ii. car travel'!I43</f>
        <v/>
      </c>
      <c r="M34" s="28">
        <f>VLOOKUP(L34,'emission factors'!$B$19:$E$44,3,FALSE)</f>
        <v>0.22911000000000001</v>
      </c>
      <c r="N34" s="28">
        <f>IF('ii. car travel'!G43="miles",'footprint calculation'!$B$76,1)</f>
        <v>1</v>
      </c>
      <c r="O34" s="28">
        <f>M34*'ii. car travel'!E43*'ii. car travel'!F43*'footprint calculation'!N34</f>
        <v>0</v>
      </c>
      <c r="P34">
        <v>28</v>
      </c>
      <c r="Q34" s="59">
        <f>IF('iii. train travel'!G41="miles",'footprint calculation'!$B$76,1)</f>
        <v>1</v>
      </c>
      <c r="R34" s="35">
        <f>IF('iii. train travel'!H41="yes",2,1)</f>
        <v>1</v>
      </c>
      <c r="S34" s="36">
        <f>Q34*'emission factors'!$D$16*'iii. train travel'!E41*'iii. train travel'!F41*R34</f>
        <v>0</v>
      </c>
      <c r="U34">
        <v>28</v>
      </c>
      <c r="V34" s="59">
        <f>IF('iv. coach travel'!G41="miles",'footprint calculation'!$B$76,1)</f>
        <v>1</v>
      </c>
      <c r="W34" s="35">
        <f>IF('iv. coach travel'!H41="yes",2,1)</f>
        <v>1</v>
      </c>
      <c r="X34" s="59">
        <f>V34*W34*'emission factors'!$D$15*'iv. coach travel'!E41*'iv. coach travel'!F41</f>
        <v>0</v>
      </c>
      <c r="Z34" s="63"/>
      <c r="AA34" s="59"/>
      <c r="AB34" s="59"/>
      <c r="AC34" s="59"/>
      <c r="AD34" s="59"/>
      <c r="AE34" s="59"/>
    </row>
    <row r="35" spans="2:31">
      <c r="B35" s="28" t="s">
        <v>791</v>
      </c>
      <c r="C35" s="57">
        <f>AR21</f>
        <v>1.8570170542635656E-2</v>
      </c>
      <c r="E35">
        <v>29</v>
      </c>
      <c r="F35" s="35">
        <f>IFERROR('i. air travel'!K45,0)</f>
        <v>0</v>
      </c>
      <c r="G35" s="36">
        <f>IFERROR(F35*'i. air travel'!I45,0)</f>
        <v>0</v>
      </c>
      <c r="H35" s="28">
        <f>IF(ISERROR(VLOOKUP(F35,'emission factors'!$C$7:$D$9,2,TRUE)),"",VLOOKUP(F35,'emission factors'!$C$7:$D$9,2,TRUE))</f>
        <v>0.28283999999999998</v>
      </c>
      <c r="I35" s="37">
        <f t="shared" si="0"/>
        <v>0</v>
      </c>
      <c r="K35">
        <v>29</v>
      </c>
      <c r="L35" s="28" t="str">
        <f>'ii. car travel'!H44&amp;'ii. car travel'!I44</f>
        <v/>
      </c>
      <c r="M35" s="28">
        <f>VLOOKUP(L35,'emission factors'!$B$19:$E$44,3,FALSE)</f>
        <v>0.22911000000000001</v>
      </c>
      <c r="N35" s="28">
        <f>IF('ii. car travel'!G44="miles",'footprint calculation'!$B$76,1)</f>
        <v>1</v>
      </c>
      <c r="O35" s="28">
        <f>M35*'ii. car travel'!E44*'ii. car travel'!F44*'footprint calculation'!N35</f>
        <v>0</v>
      </c>
      <c r="P35">
        <v>29</v>
      </c>
      <c r="Q35" s="59">
        <f>IF('iii. train travel'!G42="miles",'footprint calculation'!$B$76,1)</f>
        <v>1</v>
      </c>
      <c r="R35" s="35">
        <f>IF('iii. train travel'!H42="yes",2,1)</f>
        <v>1</v>
      </c>
      <c r="S35" s="36">
        <f>Q35*'emission factors'!$D$16*'iii. train travel'!E42*'iii. train travel'!F42*R35</f>
        <v>0</v>
      </c>
      <c r="U35">
        <v>29</v>
      </c>
      <c r="V35" s="59">
        <f>IF('iv. coach travel'!G42="miles",'footprint calculation'!$B$76,1)</f>
        <v>1</v>
      </c>
      <c r="W35" s="35">
        <f>IF('iv. coach travel'!H42="yes",2,1)</f>
        <v>1</v>
      </c>
      <c r="X35" s="59">
        <f>V35*W35*'emission factors'!$D$15*'iv. coach travel'!E42*'iv. coach travel'!F42</f>
        <v>0</v>
      </c>
      <c r="Z35" s="63" t="s">
        <v>792</v>
      </c>
      <c r="AA35" s="59" t="str">
        <f>'enter data'!M49</f>
        <v>flight</v>
      </c>
      <c r="AB35" s="59"/>
      <c r="AC35" s="59"/>
      <c r="AD35" s="59"/>
      <c r="AE35" s="59"/>
    </row>
    <row r="36" spans="2:31" ht="15" thickBot="1">
      <c r="B36" s="28" t="s">
        <v>793</v>
      </c>
      <c r="C36" s="57">
        <f>AR25</f>
        <v>9.8213732053592327E-3</v>
      </c>
      <c r="E36">
        <v>30</v>
      </c>
      <c r="F36" s="35">
        <f>IFERROR('i. air travel'!K46,0)</f>
        <v>0</v>
      </c>
      <c r="G36" s="36">
        <f>IFERROR(F36*'i. air travel'!I46,0)</f>
        <v>0</v>
      </c>
      <c r="H36" s="28">
        <f>IF(ISERROR(VLOOKUP(F36,'emission factors'!$C$7:$D$9,2,TRUE)),"",VLOOKUP(F36,'emission factors'!$C$7:$D$9,2,TRUE))</f>
        <v>0.28283999999999998</v>
      </c>
      <c r="I36" s="37">
        <f t="shared" si="0"/>
        <v>0</v>
      </c>
      <c r="K36">
        <v>30</v>
      </c>
      <c r="L36" s="28" t="str">
        <f>'ii. car travel'!H45&amp;'ii. car travel'!I45</f>
        <v/>
      </c>
      <c r="M36" s="28">
        <f>VLOOKUP(L36,'emission factors'!$B$19:$E$44,3,FALSE)</f>
        <v>0.22911000000000001</v>
      </c>
      <c r="N36" s="28">
        <f>IF('ii. car travel'!G45="miles",'footprint calculation'!$B$76,1)</f>
        <v>1</v>
      </c>
      <c r="O36" s="28">
        <f>M36*'ii. car travel'!E45*'ii. car travel'!F45*'footprint calculation'!N36</f>
        <v>0</v>
      </c>
      <c r="P36">
        <v>30</v>
      </c>
      <c r="Q36" s="59">
        <f>IF('iii. train travel'!G43="miles",'footprint calculation'!$B$76,1)</f>
        <v>1</v>
      </c>
      <c r="R36" s="35">
        <f>IF('iii. train travel'!H43="yes",2,1)</f>
        <v>1</v>
      </c>
      <c r="S36" s="36">
        <f>Q36*'emission factors'!$D$16*'iii. train travel'!E43*'iii. train travel'!F43*R36</f>
        <v>0</v>
      </c>
      <c r="U36">
        <v>30</v>
      </c>
      <c r="V36" s="59">
        <f>IF('iv. coach travel'!G43="miles",'footprint calculation'!$B$76,1)</f>
        <v>1</v>
      </c>
      <c r="W36" s="35">
        <f>IF('iv. coach travel'!H43="yes",2,1)</f>
        <v>1</v>
      </c>
      <c r="X36" s="59">
        <f>V36*W36*'emission factors'!$D$15*'iv. coach travel'!E43*'iv. coach travel'!F43</f>
        <v>0</v>
      </c>
      <c r="Z36" s="63"/>
      <c r="AA36" s="59">
        <f>'emission factors'!D9</f>
        <v>0.21704000000000001</v>
      </c>
      <c r="AB36" s="59"/>
      <c r="AC36" s="59"/>
      <c r="AD36" s="59"/>
      <c r="AE36" s="59"/>
    </row>
    <row r="37" spans="2:31" ht="15" thickBot="1">
      <c r="B37" s="51" t="s">
        <v>764</v>
      </c>
      <c r="C37" s="58">
        <f>SUM(C34:C36)</f>
        <v>0.3278355437479949</v>
      </c>
      <c r="E37">
        <v>31</v>
      </c>
      <c r="F37" s="35">
        <f>IFERROR('i. air travel'!K47,0)</f>
        <v>0</v>
      </c>
      <c r="G37" s="36">
        <f>IFERROR(F37*'i. air travel'!I47,0)</f>
        <v>0</v>
      </c>
      <c r="H37" s="28">
        <f>IF(ISERROR(VLOOKUP(F37,'emission factors'!$C$7:$D$9,2,TRUE)),"",VLOOKUP(F37,'emission factors'!$C$7:$D$9,2,TRUE))</f>
        <v>0.28283999999999998</v>
      </c>
      <c r="I37" s="37">
        <f t="shared" si="0"/>
        <v>0</v>
      </c>
      <c r="K37">
        <v>31</v>
      </c>
      <c r="L37" s="28" t="str">
        <f>'ii. car travel'!H46&amp;'ii. car travel'!I46</f>
        <v/>
      </c>
      <c r="M37" s="28">
        <f>VLOOKUP(L37,'emission factors'!$B$19:$E$44,3,FALSE)</f>
        <v>0.22911000000000001</v>
      </c>
      <c r="N37" s="28">
        <f>IF('ii. car travel'!G46="miles",'footprint calculation'!$B$76,1)</f>
        <v>1</v>
      </c>
      <c r="O37" s="28">
        <f>M37*'ii. car travel'!E46*'ii. car travel'!F46*'footprint calculation'!N37</f>
        <v>0</v>
      </c>
      <c r="P37">
        <v>31</v>
      </c>
      <c r="Q37" s="59">
        <f>IF('iii. train travel'!G44="miles",'footprint calculation'!$B$76,1)</f>
        <v>1</v>
      </c>
      <c r="R37" s="35">
        <f>IF('iii. train travel'!H44="yes",2,1)</f>
        <v>1</v>
      </c>
      <c r="S37" s="36">
        <f>Q37*'emission factors'!$D$16*'iii. train travel'!E44*'iii. train travel'!F44*R37</f>
        <v>0</v>
      </c>
      <c r="U37">
        <v>31</v>
      </c>
      <c r="V37" s="59">
        <f>IF('iv. coach travel'!G44="miles",'footprint calculation'!$B$76,1)</f>
        <v>1</v>
      </c>
      <c r="W37" s="35">
        <f>IF('iv. coach travel'!H44="yes",2,1)</f>
        <v>1</v>
      </c>
      <c r="X37" s="59">
        <f>V37*W37*'emission factors'!$D$15*'iv. coach travel'!E44*'iv. coach travel'!F44</f>
        <v>0</v>
      </c>
      <c r="Z37" s="63"/>
      <c r="AA37" s="65">
        <f>IF('enter data'!L44="kms",1,'footprint calculation'!B76)</f>
        <v>1.6093440000000001</v>
      </c>
      <c r="AB37" s="59"/>
      <c r="AC37" s="59"/>
      <c r="AD37" s="59"/>
      <c r="AE37" s="59"/>
    </row>
    <row r="38" spans="2:31">
      <c r="E38">
        <v>32</v>
      </c>
      <c r="F38" s="35">
        <f>IFERROR('i. air travel'!K48,0)</f>
        <v>0</v>
      </c>
      <c r="G38" s="36">
        <f>IFERROR(F38*'i. air travel'!I48,0)</f>
        <v>0</v>
      </c>
      <c r="H38" s="28">
        <f>IF(ISERROR(VLOOKUP(F38,'emission factors'!$C$7:$D$9,2,TRUE)),"",VLOOKUP(F38,'emission factors'!$C$7:$D$9,2,TRUE))</f>
        <v>0.28283999999999998</v>
      </c>
      <c r="I38" s="37">
        <f t="shared" si="0"/>
        <v>0</v>
      </c>
      <c r="K38">
        <v>32</v>
      </c>
      <c r="L38" s="28" t="str">
        <f>'ii. car travel'!H47&amp;'ii. car travel'!I47</f>
        <v/>
      </c>
      <c r="M38" s="28">
        <f>VLOOKUP(L38,'emission factors'!$B$19:$E$44,3,FALSE)</f>
        <v>0.22911000000000001</v>
      </c>
      <c r="N38" s="28">
        <f>IF('ii. car travel'!G47="miles",'footprint calculation'!$B$76,1)</f>
        <v>1</v>
      </c>
      <c r="O38" s="28">
        <f>M38*'ii. car travel'!E47*'ii. car travel'!F47*'footprint calculation'!N38</f>
        <v>0</v>
      </c>
      <c r="P38">
        <v>32</v>
      </c>
      <c r="Q38" s="59">
        <f>IF('iii. train travel'!G45="miles",'footprint calculation'!$B$76,1)</f>
        <v>1</v>
      </c>
      <c r="R38" s="35">
        <f>IF('iii. train travel'!H45="yes",2,1)</f>
        <v>1</v>
      </c>
      <c r="S38" s="36">
        <f>Q38*'emission factors'!$D$16*'iii. train travel'!E45*'iii. train travel'!F45*R38</f>
        <v>0</v>
      </c>
      <c r="U38">
        <v>32</v>
      </c>
      <c r="V38" s="59">
        <f>IF('iv. coach travel'!G45="miles",'footprint calculation'!$B$76,1)</f>
        <v>1</v>
      </c>
      <c r="W38" s="35">
        <f>IF('iv. coach travel'!H45="yes",2,1)</f>
        <v>1</v>
      </c>
      <c r="X38" s="59">
        <f>V38*W38*'emission factors'!$D$15*'iv. coach travel'!E45*'iv. coach travel'!F45</f>
        <v>0</v>
      </c>
      <c r="Z38" s="63" t="s">
        <v>794</v>
      </c>
      <c r="AA38" s="59"/>
      <c r="AB38" s="59"/>
      <c r="AC38" s="59"/>
      <c r="AD38" s="59"/>
      <c r="AE38" s="105">
        <f>AA36*AA37*'enter data'!J49*'enter data'!L49/1000</f>
        <v>0</v>
      </c>
    </row>
    <row r="39" spans="2:31">
      <c r="B39" s="20" t="s">
        <v>795</v>
      </c>
      <c r="E39">
        <v>33</v>
      </c>
      <c r="F39" s="35">
        <f>IFERROR('i. air travel'!K49,0)</f>
        <v>0</v>
      </c>
      <c r="G39" s="36">
        <f>IFERROR(F39*'i. air travel'!I49,0)</f>
        <v>0</v>
      </c>
      <c r="H39" s="28">
        <f>IF(ISERROR(VLOOKUP(F39,'emission factors'!$C$7:$D$9,2,TRUE)),"",VLOOKUP(F39,'emission factors'!$C$7:$D$9,2,TRUE))</f>
        <v>0.28283999999999998</v>
      </c>
      <c r="I39" s="37">
        <f t="shared" si="0"/>
        <v>0</v>
      </c>
      <c r="K39">
        <v>33</v>
      </c>
      <c r="L39" s="28" t="str">
        <f>'ii. car travel'!H48&amp;'ii. car travel'!I48</f>
        <v/>
      </c>
      <c r="M39" s="28">
        <f>VLOOKUP(L39,'emission factors'!$B$19:$E$44,3,FALSE)</f>
        <v>0.22911000000000001</v>
      </c>
      <c r="N39" s="28">
        <f>IF('ii. car travel'!G48="miles",'footprint calculation'!$B$76,1)</f>
        <v>1</v>
      </c>
      <c r="O39" s="28">
        <f>M39*'ii. car travel'!E48*'ii. car travel'!F48*'footprint calculation'!N39</f>
        <v>0</v>
      </c>
      <c r="P39">
        <v>33</v>
      </c>
      <c r="Q39" s="59">
        <f>IF('iii. train travel'!G46="miles",'footprint calculation'!$B$76,1)</f>
        <v>1</v>
      </c>
      <c r="R39" s="35">
        <f>IF('iii. train travel'!H46="yes",2,1)</f>
        <v>1</v>
      </c>
      <c r="S39" s="36">
        <f>Q39*'emission factors'!$D$16*'iii. train travel'!E46*'iii. train travel'!F46*R39</f>
        <v>0</v>
      </c>
      <c r="U39">
        <v>33</v>
      </c>
      <c r="V39" s="59">
        <f>IF('iv. coach travel'!G46="miles",'footprint calculation'!$B$76,1)</f>
        <v>1</v>
      </c>
      <c r="W39" s="35">
        <f>IF('iv. coach travel'!H46="yes",2,1)</f>
        <v>1</v>
      </c>
      <c r="X39" s="59">
        <f>V39*W39*'emission factors'!$D$15*'iv. coach travel'!E46*'iv. coach travel'!F46</f>
        <v>0</v>
      </c>
      <c r="Z39" s="63"/>
      <c r="AA39" s="59"/>
      <c r="AB39" s="59"/>
      <c r="AC39" s="59"/>
      <c r="AD39" s="59"/>
      <c r="AE39" s="59"/>
    </row>
    <row r="40" spans="2:31">
      <c r="B40" s="28" t="s">
        <v>796</v>
      </c>
      <c r="C40" s="57">
        <f>BF7</f>
        <v>9.2827453503496235E-2</v>
      </c>
      <c r="E40">
        <v>34</v>
      </c>
      <c r="F40" s="35">
        <f>IFERROR('i. air travel'!K50,0)</f>
        <v>0</v>
      </c>
      <c r="G40" s="36">
        <f>IFERROR(F40*'i. air travel'!I50,0)</f>
        <v>0</v>
      </c>
      <c r="H40" s="28">
        <f>IF(ISERROR(VLOOKUP(F40,'emission factors'!$C$7:$D$9,2,TRUE)),"",VLOOKUP(F40,'emission factors'!$C$7:$D$9,2,TRUE))</f>
        <v>0.28283999999999998</v>
      </c>
      <c r="I40" s="37">
        <f t="shared" si="0"/>
        <v>0</v>
      </c>
      <c r="K40">
        <v>34</v>
      </c>
      <c r="L40" s="28" t="str">
        <f>'ii. car travel'!H49&amp;'ii. car travel'!I49</f>
        <v/>
      </c>
      <c r="M40" s="28">
        <f>VLOOKUP(L40,'emission factors'!$B$19:$E$44,3,FALSE)</f>
        <v>0.22911000000000001</v>
      </c>
      <c r="N40" s="28">
        <f>IF('ii. car travel'!G49="miles",'footprint calculation'!$B$76,1)</f>
        <v>1</v>
      </c>
      <c r="O40" s="28">
        <f>M40*'ii. car travel'!E49*'ii. car travel'!F49*'footprint calculation'!N40</f>
        <v>0</v>
      </c>
      <c r="P40">
        <v>34</v>
      </c>
      <c r="Q40" s="59">
        <f>IF('iii. train travel'!G47="miles",'footprint calculation'!$B$76,1)</f>
        <v>1</v>
      </c>
      <c r="R40" s="35">
        <f>IF('iii. train travel'!H47="yes",2,1)</f>
        <v>1</v>
      </c>
      <c r="S40" s="36">
        <f>Q40*'emission factors'!$D$16*'iii. train travel'!E47*'iii. train travel'!F47*R40</f>
        <v>0</v>
      </c>
      <c r="U40">
        <v>34</v>
      </c>
      <c r="V40" s="59">
        <f>IF('iv. coach travel'!G47="miles",'footprint calculation'!$B$76,1)</f>
        <v>1</v>
      </c>
      <c r="W40" s="35">
        <f>IF('iv. coach travel'!H47="yes",2,1)</f>
        <v>1</v>
      </c>
      <c r="X40" s="59">
        <f>V40*W40*'emission factors'!$D$15*'iv. coach travel'!E47*'iv. coach travel'!F47</f>
        <v>0</v>
      </c>
      <c r="Z40" s="63"/>
      <c r="AA40" s="59"/>
      <c r="AB40" s="59"/>
      <c r="AC40" s="59"/>
      <c r="AD40" s="59"/>
      <c r="AE40" s="59"/>
    </row>
    <row r="41" spans="2:31">
      <c r="B41" s="28" t="s">
        <v>797</v>
      </c>
      <c r="C41" s="57">
        <f t="shared" ref="C41:C44" si="3">BF8</f>
        <v>0</v>
      </c>
      <c r="E41">
        <v>35</v>
      </c>
      <c r="F41" s="35">
        <f>IFERROR('i. air travel'!K51,0)</f>
        <v>0</v>
      </c>
      <c r="G41" s="36">
        <f>IFERROR(F41*'i. air travel'!I51,0)</f>
        <v>0</v>
      </c>
      <c r="H41" s="28">
        <f>IF(ISERROR(VLOOKUP(F41,'emission factors'!$C$7:$D$9,2,TRUE)),"",VLOOKUP(F41,'emission factors'!$C$7:$D$9,2,TRUE))</f>
        <v>0.28283999999999998</v>
      </c>
      <c r="I41" s="37">
        <f t="shared" si="0"/>
        <v>0</v>
      </c>
      <c r="K41">
        <v>35</v>
      </c>
      <c r="L41" s="28" t="str">
        <f>'ii. car travel'!H50&amp;'ii. car travel'!I50</f>
        <v/>
      </c>
      <c r="M41" s="28">
        <f>VLOOKUP(L41,'emission factors'!$B$19:$E$44,3,FALSE)</f>
        <v>0.22911000000000001</v>
      </c>
      <c r="N41" s="28">
        <f>IF('ii. car travel'!G50="miles",'footprint calculation'!$B$76,1)</f>
        <v>1</v>
      </c>
      <c r="O41" s="28">
        <f>M41*'ii. car travel'!E50*'ii. car travel'!F50*'footprint calculation'!N41</f>
        <v>0</v>
      </c>
      <c r="P41">
        <v>35</v>
      </c>
      <c r="Q41" s="59">
        <f>IF('iii. train travel'!G48="miles",'footprint calculation'!$B$76,1)</f>
        <v>1</v>
      </c>
      <c r="R41" s="35">
        <f>IF('iii. train travel'!H48="yes",2,1)</f>
        <v>1</v>
      </c>
      <c r="S41" s="36">
        <f>Q41*'emission factors'!$D$16*'iii. train travel'!E48*'iii. train travel'!F48*R41</f>
        <v>0</v>
      </c>
      <c r="U41">
        <v>35</v>
      </c>
      <c r="V41" s="59">
        <f>IF('iv. coach travel'!G48="miles",'footprint calculation'!$B$76,1)</f>
        <v>1</v>
      </c>
      <c r="W41" s="35">
        <f>IF('iv. coach travel'!H48="yes",2,1)</f>
        <v>1</v>
      </c>
      <c r="X41" s="59">
        <f>V41*W41*'emission factors'!$D$15*'iv. coach travel'!E48*'iv. coach travel'!F48</f>
        <v>0</v>
      </c>
      <c r="Z41" s="63" t="s">
        <v>736</v>
      </c>
      <c r="AA41" s="59"/>
      <c r="AB41" s="59"/>
      <c r="AC41" s="59"/>
      <c r="AD41" s="59"/>
      <c r="AE41" s="59">
        <f>SUM(AE38,AE33,AE26,AE19,AE13)</f>
        <v>158.56649005615861</v>
      </c>
    </row>
    <row r="42" spans="2:31">
      <c r="B42" s="28" t="s">
        <v>798</v>
      </c>
      <c r="C42" s="57">
        <f t="shared" si="3"/>
        <v>0</v>
      </c>
      <c r="E42">
        <v>36</v>
      </c>
      <c r="F42" s="35">
        <f>IFERROR('i. air travel'!K52,0)</f>
        <v>0</v>
      </c>
      <c r="G42" s="36">
        <f>IFERROR(F42*'i. air travel'!I52,0)</f>
        <v>0</v>
      </c>
      <c r="H42" s="28">
        <f>IF(ISERROR(VLOOKUP(F42,'emission factors'!$C$7:$D$9,2,TRUE)),"",VLOOKUP(F42,'emission factors'!$C$7:$D$9,2,TRUE))</f>
        <v>0.28283999999999998</v>
      </c>
      <c r="I42" s="37">
        <f t="shared" si="0"/>
        <v>0</v>
      </c>
      <c r="K42">
        <v>36</v>
      </c>
      <c r="L42" s="28" t="str">
        <f>'ii. car travel'!H51&amp;'ii. car travel'!I51</f>
        <v/>
      </c>
      <c r="M42" s="28">
        <f>VLOOKUP(L42,'emission factors'!$B$19:$E$44,3,FALSE)</f>
        <v>0.22911000000000001</v>
      </c>
      <c r="N42" s="28">
        <f>IF('ii. car travel'!G51="miles",'footprint calculation'!$B$76,1)</f>
        <v>1</v>
      </c>
      <c r="O42" s="28">
        <f>M42*'ii. car travel'!E51*'ii. car travel'!F51*'footprint calculation'!N42</f>
        <v>0</v>
      </c>
      <c r="P42">
        <v>36</v>
      </c>
      <c r="Q42" s="59">
        <f>IF('iii. train travel'!G49="miles",'footprint calculation'!$B$76,1)</f>
        <v>1</v>
      </c>
      <c r="R42" s="35">
        <f>IF('iii. train travel'!H49="yes",2,1)</f>
        <v>1</v>
      </c>
      <c r="S42" s="36">
        <f>Q42*'emission factors'!$D$16*'iii. train travel'!E49*'iii. train travel'!F49*R42</f>
        <v>0</v>
      </c>
      <c r="U42">
        <v>36</v>
      </c>
      <c r="V42" s="59">
        <f>IF('iv. coach travel'!G49="miles",'footprint calculation'!$B$76,1)</f>
        <v>1</v>
      </c>
      <c r="W42" s="35">
        <f>IF('iv. coach travel'!H49="yes",2,1)</f>
        <v>1</v>
      </c>
      <c r="X42" s="59">
        <f>V42*W42*'emission factors'!$D$15*'iv. coach travel'!E49*'iv. coach travel'!F49</f>
        <v>0</v>
      </c>
    </row>
    <row r="43" spans="2:31">
      <c r="B43" s="28" t="s">
        <v>799</v>
      </c>
      <c r="C43" s="57">
        <f t="shared" si="3"/>
        <v>0</v>
      </c>
      <c r="E43">
        <v>37</v>
      </c>
      <c r="F43" s="35">
        <f>IFERROR('i. air travel'!K53,0)</f>
        <v>0</v>
      </c>
      <c r="G43" s="36">
        <f>IFERROR(F43*'i. air travel'!I53,0)</f>
        <v>0</v>
      </c>
      <c r="H43" s="28">
        <f>IF(ISERROR(VLOOKUP(F43,'emission factors'!$C$7:$D$9,2,TRUE)),"",VLOOKUP(F43,'emission factors'!$C$7:$D$9,2,TRUE))</f>
        <v>0.28283999999999998</v>
      </c>
      <c r="I43" s="37">
        <f t="shared" si="0"/>
        <v>0</v>
      </c>
      <c r="K43">
        <v>37</v>
      </c>
      <c r="L43" s="28" t="str">
        <f>'ii. car travel'!H52&amp;'ii. car travel'!I52</f>
        <v/>
      </c>
      <c r="M43" s="28">
        <f>VLOOKUP(L43,'emission factors'!$B$19:$E$44,3,FALSE)</f>
        <v>0.22911000000000001</v>
      </c>
      <c r="N43" s="28">
        <f>IF('ii. car travel'!G52="miles",'footprint calculation'!$B$76,1)</f>
        <v>1</v>
      </c>
      <c r="O43" s="28">
        <f>M43*'ii. car travel'!E52*'ii. car travel'!F52*'footprint calculation'!N43</f>
        <v>0</v>
      </c>
      <c r="P43">
        <v>37</v>
      </c>
      <c r="Q43" s="59">
        <f>IF('iii. train travel'!G50="miles",'footprint calculation'!$B$76,1)</f>
        <v>1</v>
      </c>
      <c r="R43" s="35">
        <f>IF('iii. train travel'!H50="yes",2,1)</f>
        <v>1</v>
      </c>
      <c r="S43" s="36">
        <f>Q43*'emission factors'!$D$16*'iii. train travel'!E50*'iii. train travel'!F50*R43</f>
        <v>0</v>
      </c>
      <c r="U43">
        <v>37</v>
      </c>
      <c r="V43" s="59">
        <f>IF('iv. coach travel'!G50="miles",'footprint calculation'!$B$76,1)</f>
        <v>1</v>
      </c>
      <c r="W43" s="35">
        <f>IF('iv. coach travel'!H50="yes",2,1)</f>
        <v>1</v>
      </c>
      <c r="X43" s="59">
        <f>V43*W43*'emission factors'!$D$15*'iv. coach travel'!E50*'iv. coach travel'!F50</f>
        <v>0</v>
      </c>
    </row>
    <row r="44" spans="2:31" ht="15" thickBot="1">
      <c r="B44" s="28" t="s">
        <v>800</v>
      </c>
      <c r="C44" s="57">
        <f t="shared" si="3"/>
        <v>0</v>
      </c>
      <c r="E44">
        <v>38</v>
      </c>
      <c r="F44" s="35">
        <f>IFERROR('i. air travel'!K54,0)</f>
        <v>0</v>
      </c>
      <c r="G44" s="36">
        <f>IFERROR(F44*'i. air travel'!I54,0)</f>
        <v>0</v>
      </c>
      <c r="H44" s="28">
        <f>IF(ISERROR(VLOOKUP(F44,'emission factors'!$C$7:$D$9,2,TRUE)),"",VLOOKUP(F44,'emission factors'!$C$7:$D$9,2,TRUE))</f>
        <v>0.28283999999999998</v>
      </c>
      <c r="I44" s="37">
        <f t="shared" si="0"/>
        <v>0</v>
      </c>
      <c r="K44">
        <v>38</v>
      </c>
      <c r="L44" s="28" t="str">
        <f>'ii. car travel'!H53&amp;'ii. car travel'!I53</f>
        <v/>
      </c>
      <c r="M44" s="28">
        <f>VLOOKUP(L44,'emission factors'!$B$19:$E$44,3,FALSE)</f>
        <v>0.22911000000000001</v>
      </c>
      <c r="N44" s="28">
        <f>IF('ii. car travel'!G53="miles",'footprint calculation'!$B$76,1)</f>
        <v>1</v>
      </c>
      <c r="O44" s="28">
        <f>M44*'ii. car travel'!E53*'ii. car travel'!F53*'footprint calculation'!N44</f>
        <v>0</v>
      </c>
      <c r="P44">
        <v>38</v>
      </c>
      <c r="Q44" s="59">
        <f>IF('iii. train travel'!G51="miles",'footprint calculation'!$B$76,1)</f>
        <v>1</v>
      </c>
      <c r="R44" s="35">
        <f>IF('iii. train travel'!H51="yes",2,1)</f>
        <v>1</v>
      </c>
      <c r="S44" s="36">
        <f>Q44*'emission factors'!$D$16*'iii. train travel'!E51*'iii. train travel'!F51*R44</f>
        <v>0</v>
      </c>
      <c r="U44">
        <v>38</v>
      </c>
      <c r="V44" s="59">
        <f>IF('iv. coach travel'!G51="miles",'footprint calculation'!$B$76,1)</f>
        <v>1</v>
      </c>
      <c r="W44" s="35">
        <f>IF('iv. coach travel'!H51="yes",2,1)</f>
        <v>1</v>
      </c>
      <c r="X44" s="59">
        <f>V44*W44*'emission factors'!$D$15*'iv. coach travel'!E51*'iv. coach travel'!F51</f>
        <v>0</v>
      </c>
    </row>
    <row r="45" spans="2:31" ht="15" thickBot="1">
      <c r="B45" s="51" t="s">
        <v>764</v>
      </c>
      <c r="C45" s="58">
        <f>SUM(C40:C44)</f>
        <v>9.2827453503496235E-2</v>
      </c>
      <c r="E45">
        <v>39</v>
      </c>
      <c r="F45" s="35">
        <f>IFERROR('i. air travel'!K55,0)</f>
        <v>0</v>
      </c>
      <c r="G45" s="36">
        <f>IFERROR(F45*'i. air travel'!I55,0)</f>
        <v>0</v>
      </c>
      <c r="H45" s="28">
        <f>IF(ISERROR(VLOOKUP(F45,'emission factors'!$C$7:$D$9,2,TRUE)),"",VLOOKUP(F45,'emission factors'!$C$7:$D$9,2,TRUE))</f>
        <v>0.28283999999999998</v>
      </c>
      <c r="I45" s="37">
        <f t="shared" si="0"/>
        <v>0</v>
      </c>
      <c r="K45">
        <v>39</v>
      </c>
      <c r="L45" s="28" t="str">
        <f>'ii. car travel'!H54&amp;'ii. car travel'!I54</f>
        <v/>
      </c>
      <c r="M45" s="28">
        <f>VLOOKUP(L45,'emission factors'!$B$19:$E$44,3,FALSE)</f>
        <v>0.22911000000000001</v>
      </c>
      <c r="N45" s="28">
        <f>IF('ii. car travel'!G54="miles",'footprint calculation'!$B$76,1)</f>
        <v>1</v>
      </c>
      <c r="O45" s="28">
        <f>M45*'ii. car travel'!E54*'ii. car travel'!F54*'footprint calculation'!N45</f>
        <v>0</v>
      </c>
      <c r="P45">
        <v>39</v>
      </c>
      <c r="Q45" s="59">
        <f>IF('iii. train travel'!G52="miles",'footprint calculation'!$B$76,1)</f>
        <v>1</v>
      </c>
      <c r="R45" s="35">
        <f>IF('iii. train travel'!H52="yes",2,1)</f>
        <v>1</v>
      </c>
      <c r="S45" s="36">
        <f>Q45*'emission factors'!$D$16*'iii. train travel'!E52*'iii. train travel'!F52*R45</f>
        <v>0</v>
      </c>
      <c r="U45">
        <v>39</v>
      </c>
      <c r="V45" s="59">
        <f>IF('iv. coach travel'!G52="miles",'footprint calculation'!$B$76,1)</f>
        <v>1</v>
      </c>
      <c r="W45" s="35">
        <f>IF('iv. coach travel'!H52="yes",2,1)</f>
        <v>1</v>
      </c>
      <c r="X45" s="59">
        <f>V45*W45*'emission factors'!$D$15*'iv. coach travel'!E52*'iv. coach travel'!F52</f>
        <v>0</v>
      </c>
    </row>
    <row r="46" spans="2:31">
      <c r="C46" s="96"/>
      <c r="E46">
        <v>40</v>
      </c>
      <c r="F46" s="35">
        <f>IFERROR('i. air travel'!K56,0)</f>
        <v>0</v>
      </c>
      <c r="G46" s="36">
        <f>IFERROR(F46*'i. air travel'!I56,0)</f>
        <v>0</v>
      </c>
      <c r="H46" s="28">
        <f>IF(ISERROR(VLOOKUP(F46,'emission factors'!$C$7:$D$9,2,TRUE)),"",VLOOKUP(F46,'emission factors'!$C$7:$D$9,2,TRUE))</f>
        <v>0.28283999999999998</v>
      </c>
      <c r="I46" s="37">
        <f t="shared" si="0"/>
        <v>0</v>
      </c>
      <c r="K46">
        <v>40</v>
      </c>
      <c r="L46" s="28" t="str">
        <f>'ii. car travel'!H55&amp;'ii. car travel'!I55</f>
        <v/>
      </c>
      <c r="M46" s="28">
        <f>VLOOKUP(L46,'emission factors'!$B$19:$E$44,3,FALSE)</f>
        <v>0.22911000000000001</v>
      </c>
      <c r="N46" s="28">
        <f>IF('ii. car travel'!G55="miles",'footprint calculation'!$B$76,1)</f>
        <v>1</v>
      </c>
      <c r="O46" s="28">
        <f>M46*'ii. car travel'!E55*'ii. car travel'!F55*'footprint calculation'!N46</f>
        <v>0</v>
      </c>
      <c r="P46">
        <v>40</v>
      </c>
      <c r="Q46" s="59">
        <f>IF('iii. train travel'!G53="miles",'footprint calculation'!$B$76,1)</f>
        <v>1</v>
      </c>
      <c r="R46" s="35">
        <f>IF('iii. train travel'!H53="yes",2,1)</f>
        <v>1</v>
      </c>
      <c r="S46" s="36">
        <f>Q46*'emission factors'!$D$16*'iii. train travel'!E53*'iii. train travel'!F53*R46</f>
        <v>0</v>
      </c>
      <c r="U46">
        <v>40</v>
      </c>
      <c r="V46" s="59">
        <f>IF('iv. coach travel'!G53="miles",'footprint calculation'!$B$76,1)</f>
        <v>1</v>
      </c>
      <c r="W46" s="35">
        <f>IF('iv. coach travel'!H53="yes",2,1)</f>
        <v>1</v>
      </c>
      <c r="X46" s="59">
        <f>V46*W46*'emission factors'!$D$15*'iv. coach travel'!E53*'iv. coach travel'!F53</f>
        <v>0</v>
      </c>
    </row>
    <row r="47" spans="2:31">
      <c r="B47" s="28" t="s">
        <v>801</v>
      </c>
      <c r="C47" s="57">
        <f>AU17</f>
        <v>0</v>
      </c>
      <c r="E47">
        <v>41</v>
      </c>
      <c r="F47" s="35">
        <f>IFERROR('i. air travel'!K57,0)</f>
        <v>0</v>
      </c>
      <c r="G47" s="36">
        <f>IFERROR(F47*'i. air travel'!I57,0)</f>
        <v>0</v>
      </c>
      <c r="H47" s="28">
        <f>IF(ISERROR(VLOOKUP(F47,'emission factors'!$C$7:$D$9,2,TRUE)),"",VLOOKUP(F47,'emission factors'!$C$7:$D$9,2,TRUE))</f>
        <v>0.28283999999999998</v>
      </c>
      <c r="I47" s="37">
        <f t="shared" si="0"/>
        <v>0</v>
      </c>
      <c r="K47">
        <v>41</v>
      </c>
      <c r="L47" s="28" t="str">
        <f>'ii. car travel'!H56&amp;'ii. car travel'!I56</f>
        <v/>
      </c>
      <c r="M47" s="28">
        <f>VLOOKUP(L47,'emission factors'!$B$19:$E$44,3,FALSE)</f>
        <v>0.22911000000000001</v>
      </c>
      <c r="N47" s="28">
        <f>IF('ii. car travel'!G56="miles",'footprint calculation'!$B$76,1)</f>
        <v>1</v>
      </c>
      <c r="O47" s="28">
        <f>M47*'ii. car travel'!E56*'ii. car travel'!F56*'footprint calculation'!N47</f>
        <v>0</v>
      </c>
      <c r="P47">
        <v>41</v>
      </c>
      <c r="Q47" s="59">
        <f>IF('iii. train travel'!G54="miles",'footprint calculation'!$B$76,1)</f>
        <v>1</v>
      </c>
      <c r="R47" s="35">
        <f>IF('iii. train travel'!H54="yes",2,1)</f>
        <v>1</v>
      </c>
      <c r="S47" s="36">
        <f>Q47*'emission factors'!$D$16*'iii. train travel'!E54*'iii. train travel'!F54*R47</f>
        <v>0</v>
      </c>
      <c r="U47">
        <v>41</v>
      </c>
      <c r="V47" s="59">
        <f>IF('iv. coach travel'!G54="miles",'footprint calculation'!$B$76,1)</f>
        <v>1</v>
      </c>
      <c r="W47" s="35">
        <f>IF('iv. coach travel'!H54="yes",2,1)</f>
        <v>1</v>
      </c>
      <c r="X47" s="59">
        <f>V47*W47*'emission factors'!$D$15*'iv. coach travel'!E54*'iv. coach travel'!F54</f>
        <v>0</v>
      </c>
    </row>
    <row r="48" spans="2:31">
      <c r="B48" s="28" t="s">
        <v>802</v>
      </c>
      <c r="C48" s="57">
        <f>AU18</f>
        <v>0</v>
      </c>
      <c r="E48">
        <v>42</v>
      </c>
      <c r="F48" s="35">
        <f>IFERROR('i. air travel'!K58,0)</f>
        <v>0</v>
      </c>
      <c r="G48" s="36">
        <f>IFERROR(F48*'i. air travel'!I58,0)</f>
        <v>0</v>
      </c>
      <c r="H48" s="28">
        <f>IF(ISERROR(VLOOKUP(F48,'emission factors'!$C$7:$D$9,2,TRUE)),"",VLOOKUP(F48,'emission factors'!$C$7:$D$9,2,TRUE))</f>
        <v>0.28283999999999998</v>
      </c>
      <c r="I48" s="37">
        <f t="shared" si="0"/>
        <v>0</v>
      </c>
      <c r="K48">
        <v>42</v>
      </c>
      <c r="L48" s="28" t="str">
        <f>'ii. car travel'!H57&amp;'ii. car travel'!I57</f>
        <v/>
      </c>
      <c r="M48" s="28">
        <f>VLOOKUP(L48,'emission factors'!$B$19:$E$44,3,FALSE)</f>
        <v>0.22911000000000001</v>
      </c>
      <c r="N48" s="28">
        <f>IF('ii. car travel'!G57="miles",'footprint calculation'!$B$76,1)</f>
        <v>1</v>
      </c>
      <c r="O48" s="28">
        <f>M48*'ii. car travel'!E57*'ii. car travel'!F57*'footprint calculation'!N48</f>
        <v>0</v>
      </c>
      <c r="P48">
        <v>42</v>
      </c>
      <c r="Q48" s="59">
        <f>IF('iii. train travel'!G55="miles",'footprint calculation'!$B$76,1)</f>
        <v>1</v>
      </c>
      <c r="R48" s="35">
        <f>IF('iii. train travel'!H55="yes",2,1)</f>
        <v>1</v>
      </c>
      <c r="S48" s="36">
        <f>Q48*'emission factors'!$D$16*'iii. train travel'!E55*'iii. train travel'!F55*R48</f>
        <v>0</v>
      </c>
      <c r="U48">
        <v>42</v>
      </c>
      <c r="V48" s="59">
        <f>IF('iv. coach travel'!G55="miles",'footprint calculation'!$B$76,1)</f>
        <v>1</v>
      </c>
      <c r="W48" s="35">
        <f>IF('iv. coach travel'!H55="yes",2,1)</f>
        <v>1</v>
      </c>
      <c r="X48" s="59">
        <f>V48*W48*'emission factors'!$D$15*'iv. coach travel'!E55*'iv. coach travel'!F55</f>
        <v>0</v>
      </c>
    </row>
    <row r="49" spans="2:24" ht="15" thickBot="1">
      <c r="B49" s="28" t="s">
        <v>803</v>
      </c>
      <c r="C49" s="57">
        <f>AU19</f>
        <v>0</v>
      </c>
      <c r="E49">
        <v>43</v>
      </c>
      <c r="F49" s="35">
        <f>IFERROR('i. air travel'!K59,0)</f>
        <v>0</v>
      </c>
      <c r="G49" s="36">
        <f>IFERROR(F49*'i. air travel'!I59,0)</f>
        <v>0</v>
      </c>
      <c r="H49" s="28">
        <f>IF(ISERROR(VLOOKUP(F49,'emission factors'!$C$7:$D$9,2,TRUE)),"",VLOOKUP(F49,'emission factors'!$C$7:$D$9,2,TRUE))</f>
        <v>0.28283999999999998</v>
      </c>
      <c r="I49" s="37">
        <f t="shared" si="0"/>
        <v>0</v>
      </c>
      <c r="K49">
        <v>43</v>
      </c>
      <c r="L49" s="28" t="str">
        <f>'ii. car travel'!H58&amp;'ii. car travel'!I58</f>
        <v/>
      </c>
      <c r="M49" s="28">
        <f>VLOOKUP(L49,'emission factors'!$B$19:$E$44,3,FALSE)</f>
        <v>0.22911000000000001</v>
      </c>
      <c r="N49" s="28">
        <f>IF('ii. car travel'!G58="miles",'footprint calculation'!$B$76,1)</f>
        <v>1</v>
      </c>
      <c r="O49" s="28">
        <f>M49*'ii. car travel'!E58*'ii. car travel'!F58*'footprint calculation'!N49</f>
        <v>0</v>
      </c>
      <c r="P49">
        <v>43</v>
      </c>
      <c r="Q49" s="59">
        <f>IF('iii. train travel'!G56="miles",'footprint calculation'!$B$76,1)</f>
        <v>1</v>
      </c>
      <c r="R49" s="35">
        <f>IF('iii. train travel'!H56="yes",2,1)</f>
        <v>1</v>
      </c>
      <c r="S49" s="36">
        <f>Q49*'emission factors'!$D$16*'iii. train travel'!E56*'iii. train travel'!F56*R49</f>
        <v>0</v>
      </c>
      <c r="U49">
        <v>43</v>
      </c>
      <c r="V49" s="59">
        <f>IF('iv. coach travel'!G56="miles",'footprint calculation'!$B$76,1)</f>
        <v>1</v>
      </c>
      <c r="W49" s="35">
        <f>IF('iv. coach travel'!H56="yes",2,1)</f>
        <v>1</v>
      </c>
      <c r="X49" s="59">
        <f>V49*W49*'emission factors'!$D$15*'iv. coach travel'!E56*'iv. coach travel'!F56</f>
        <v>0</v>
      </c>
    </row>
    <row r="50" spans="2:24" ht="15" thickBot="1">
      <c r="B50" s="51" t="s">
        <v>764</v>
      </c>
      <c r="C50" s="58">
        <f>SUM(C47:C48)</f>
        <v>0</v>
      </c>
      <c r="E50">
        <v>44</v>
      </c>
      <c r="F50" s="35">
        <f>IFERROR('i. air travel'!K60,0)</f>
        <v>0</v>
      </c>
      <c r="G50" s="36">
        <f>IFERROR(F50*'i. air travel'!I60,0)</f>
        <v>0</v>
      </c>
      <c r="H50" s="28">
        <f>IF(ISERROR(VLOOKUP(F50,'emission factors'!$C$7:$D$9,2,TRUE)),"",VLOOKUP(F50,'emission factors'!$C$7:$D$9,2,TRUE))</f>
        <v>0.28283999999999998</v>
      </c>
      <c r="I50" s="37">
        <f t="shared" si="0"/>
        <v>0</v>
      </c>
      <c r="K50">
        <v>44</v>
      </c>
      <c r="L50" s="28" t="str">
        <f>'ii. car travel'!H59&amp;'ii. car travel'!I59</f>
        <v/>
      </c>
      <c r="M50" s="28">
        <f>VLOOKUP(L50,'emission factors'!$B$19:$E$44,3,FALSE)</f>
        <v>0.22911000000000001</v>
      </c>
      <c r="N50" s="28">
        <f>IF('ii. car travel'!G59="miles",'footprint calculation'!$B$76,1)</f>
        <v>1</v>
      </c>
      <c r="O50" s="28">
        <f>M50*'ii. car travel'!E59*'ii. car travel'!F59*'footprint calculation'!N50</f>
        <v>0</v>
      </c>
      <c r="P50">
        <v>44</v>
      </c>
      <c r="Q50" s="59">
        <f>IF('iii. train travel'!G57="miles",'footprint calculation'!$B$76,1)</f>
        <v>1</v>
      </c>
      <c r="R50" s="35">
        <f>IF('iii. train travel'!H57="yes",2,1)</f>
        <v>1</v>
      </c>
      <c r="S50" s="36">
        <f>Q50*'emission factors'!$D$16*'iii. train travel'!E57*'iii. train travel'!F57*R50</f>
        <v>0</v>
      </c>
      <c r="U50">
        <v>44</v>
      </c>
      <c r="V50" s="59">
        <f>IF('iv. coach travel'!G57="miles",'footprint calculation'!$B$76,1)</f>
        <v>1</v>
      </c>
      <c r="W50" s="35">
        <f>IF('iv. coach travel'!H57="yes",2,1)</f>
        <v>1</v>
      </c>
      <c r="X50" s="59">
        <f>V50*W50*'emission factors'!$D$15*'iv. coach travel'!E57*'iv. coach travel'!F57</f>
        <v>0</v>
      </c>
    </row>
    <row r="51" spans="2:24">
      <c r="E51">
        <v>45</v>
      </c>
      <c r="F51" s="35">
        <f>IFERROR('i. air travel'!K61,0)</f>
        <v>0</v>
      </c>
      <c r="G51" s="36">
        <f>IFERROR(F51*'i. air travel'!I61,0)</f>
        <v>0</v>
      </c>
      <c r="H51" s="28">
        <f>IF(ISERROR(VLOOKUP(F51,'emission factors'!$C$7:$D$9,2,TRUE)),"",VLOOKUP(F51,'emission factors'!$C$7:$D$9,2,TRUE))</f>
        <v>0.28283999999999998</v>
      </c>
      <c r="I51" s="37">
        <f t="shared" si="0"/>
        <v>0</v>
      </c>
      <c r="K51">
        <v>45</v>
      </c>
      <c r="L51" s="28" t="str">
        <f>'ii. car travel'!H60&amp;'ii. car travel'!I60</f>
        <v/>
      </c>
      <c r="M51" s="28">
        <f>VLOOKUP(L51,'emission factors'!$B$19:$E$44,3,FALSE)</f>
        <v>0.22911000000000001</v>
      </c>
      <c r="N51" s="28">
        <f>IF('ii. car travel'!G60="miles",'footprint calculation'!$B$76,1)</f>
        <v>1</v>
      </c>
      <c r="O51" s="28">
        <f>M51*'ii. car travel'!E60*'ii. car travel'!F60*'footprint calculation'!N51</f>
        <v>0</v>
      </c>
      <c r="P51">
        <v>45</v>
      </c>
      <c r="Q51" s="59">
        <f>IF('iii. train travel'!G58="miles",'footprint calculation'!$B$76,1)</f>
        <v>1</v>
      </c>
      <c r="R51" s="35">
        <f>IF('iii. train travel'!H58="yes",2,1)</f>
        <v>1</v>
      </c>
      <c r="S51" s="36">
        <f>Q51*'emission factors'!$D$16*'iii. train travel'!E58*'iii. train travel'!F58*R51</f>
        <v>0</v>
      </c>
      <c r="U51">
        <v>45</v>
      </c>
      <c r="V51" s="59">
        <f>IF('iv. coach travel'!G58="miles",'footprint calculation'!$B$76,1)</f>
        <v>1</v>
      </c>
      <c r="W51" s="35">
        <f>IF('iv. coach travel'!H58="yes",2,1)</f>
        <v>1</v>
      </c>
      <c r="X51" s="59">
        <f>V51*W51*'emission factors'!$D$15*'iv. coach travel'!E58*'iv. coach travel'!F58</f>
        <v>0</v>
      </c>
    </row>
    <row r="52" spans="2:24">
      <c r="B52" s="20" t="s">
        <v>804</v>
      </c>
      <c r="E52">
        <v>46</v>
      </c>
      <c r="F52" s="35">
        <f>IFERROR('i. air travel'!K62,0)</f>
        <v>0</v>
      </c>
      <c r="G52" s="36">
        <f>IFERROR(F52*'i. air travel'!I62,0)</f>
        <v>0</v>
      </c>
      <c r="H52" s="28">
        <f>IF(ISERROR(VLOOKUP(F52,'emission factors'!$C$7:$D$9,2,TRUE)),"",VLOOKUP(F52,'emission factors'!$C$7:$D$9,2,TRUE))</f>
        <v>0.28283999999999998</v>
      </c>
      <c r="I52" s="37">
        <f t="shared" si="0"/>
        <v>0</v>
      </c>
      <c r="K52">
        <v>46</v>
      </c>
      <c r="L52" s="28" t="str">
        <f>'ii. car travel'!H61&amp;'ii. car travel'!I61</f>
        <v/>
      </c>
      <c r="M52" s="28">
        <f>VLOOKUP(L52,'emission factors'!$B$19:$E$44,3,FALSE)</f>
        <v>0.22911000000000001</v>
      </c>
      <c r="N52" s="28">
        <f>IF('ii. car travel'!G61="miles",'footprint calculation'!$B$76,1)</f>
        <v>1</v>
      </c>
      <c r="O52" s="28">
        <f>M52*'ii. car travel'!E61*'ii. car travel'!F61*'footprint calculation'!N52</f>
        <v>0</v>
      </c>
      <c r="P52">
        <v>46</v>
      </c>
      <c r="Q52" s="59">
        <f>IF('iii. train travel'!G59="miles",'footprint calculation'!$B$76,1)</f>
        <v>1</v>
      </c>
      <c r="R52" s="35">
        <f>IF('iii. train travel'!H59="yes",2,1)</f>
        <v>1</v>
      </c>
      <c r="S52" s="36">
        <f>Q52*'emission factors'!$D$16*'iii. train travel'!E59*'iii. train travel'!F59*R52</f>
        <v>0</v>
      </c>
      <c r="U52">
        <v>46</v>
      </c>
      <c r="V52" s="59">
        <f>IF('iv. coach travel'!G59="miles",'footprint calculation'!$B$76,1)</f>
        <v>1</v>
      </c>
      <c r="W52" s="35">
        <f>IF('iv. coach travel'!H59="yes",2,1)</f>
        <v>1</v>
      </c>
      <c r="X52" s="59">
        <f>V52*W52*'emission factors'!$D$15*'iv. coach travel'!E59*'iv. coach travel'!F59</f>
        <v>0</v>
      </c>
    </row>
    <row r="53" spans="2:24">
      <c r="B53" s="28" t="s">
        <v>805</v>
      </c>
      <c r="C53" s="57">
        <f>SUM(C54:C57)</f>
        <v>0</v>
      </c>
      <c r="E53">
        <v>47</v>
      </c>
      <c r="F53" s="35">
        <f>IFERROR('i. air travel'!K63,0)</f>
        <v>0</v>
      </c>
      <c r="G53" s="36">
        <f>IFERROR(F53*'i. air travel'!I63,0)</f>
        <v>0</v>
      </c>
      <c r="H53" s="28">
        <f>IF(ISERROR(VLOOKUP(F53,'emission factors'!$C$7:$D$9,2,TRUE)),"",VLOOKUP(F53,'emission factors'!$C$7:$D$9,2,TRUE))</f>
        <v>0.28283999999999998</v>
      </c>
      <c r="I53" s="37">
        <f t="shared" si="0"/>
        <v>0</v>
      </c>
      <c r="K53">
        <v>47</v>
      </c>
      <c r="L53" s="28" t="str">
        <f>'ii. car travel'!H62&amp;'ii. car travel'!I62</f>
        <v/>
      </c>
      <c r="M53" s="28">
        <f>VLOOKUP(L53,'emission factors'!$B$19:$E$44,3,FALSE)</f>
        <v>0.22911000000000001</v>
      </c>
      <c r="N53" s="28">
        <f>IF('ii. car travel'!G62="miles",'footprint calculation'!$B$76,1)</f>
        <v>1</v>
      </c>
      <c r="O53" s="28">
        <f>M53*'ii. car travel'!E62*'ii. car travel'!F62*'footprint calculation'!N53</f>
        <v>0</v>
      </c>
      <c r="P53">
        <v>47</v>
      </c>
      <c r="Q53" s="59">
        <f>IF('iii. train travel'!G60="miles",'footprint calculation'!$B$76,1)</f>
        <v>1</v>
      </c>
      <c r="R53" s="35">
        <f>IF('iii. train travel'!H60="yes",2,1)</f>
        <v>1</v>
      </c>
      <c r="S53" s="36">
        <f>Q53*'emission factors'!$D$16*'iii. train travel'!E60*'iii. train travel'!F60*R53</f>
        <v>0</v>
      </c>
      <c r="U53">
        <v>47</v>
      </c>
      <c r="V53" s="59">
        <f>IF('iv. coach travel'!G60="miles",'footprint calculation'!$B$76,1)</f>
        <v>1</v>
      </c>
      <c r="W53" s="35">
        <f>IF('iv. coach travel'!H60="yes",2,1)</f>
        <v>1</v>
      </c>
      <c r="X53" s="59">
        <f>V53*W53*'emission factors'!$D$15*'iv. coach travel'!E60*'iv. coach travel'!F60</f>
        <v>0</v>
      </c>
    </row>
    <row r="54" spans="2:24">
      <c r="B54" s="28" t="s">
        <v>806</v>
      </c>
      <c r="C54" s="57">
        <f>BI6</f>
        <v>0</v>
      </c>
      <c r="E54">
        <v>48</v>
      </c>
      <c r="F54" s="35">
        <f>IFERROR('i. air travel'!K64,0)</f>
        <v>0</v>
      </c>
      <c r="G54" s="36">
        <f>IFERROR(F54*'i. air travel'!I64,0)</f>
        <v>0</v>
      </c>
      <c r="H54" s="28">
        <f>IF(ISERROR(VLOOKUP(F54,'emission factors'!$C$7:$D$9,2,TRUE)),"",VLOOKUP(F54,'emission factors'!$C$7:$D$9,2,TRUE))</f>
        <v>0.28283999999999998</v>
      </c>
      <c r="I54" s="37">
        <f t="shared" si="0"/>
        <v>0</v>
      </c>
      <c r="K54">
        <v>48</v>
      </c>
      <c r="L54" s="28" t="str">
        <f>'ii. car travel'!H63&amp;'ii. car travel'!I63</f>
        <v/>
      </c>
      <c r="M54" s="28">
        <f>VLOOKUP(L54,'emission factors'!$B$19:$E$44,3,FALSE)</f>
        <v>0.22911000000000001</v>
      </c>
      <c r="N54" s="28">
        <f>IF('ii. car travel'!G63="miles",'footprint calculation'!$B$76,1)</f>
        <v>1</v>
      </c>
      <c r="O54" s="28">
        <f>M54*'ii. car travel'!E63*'ii. car travel'!F63*'footprint calculation'!N54</f>
        <v>0</v>
      </c>
      <c r="P54">
        <v>48</v>
      </c>
      <c r="Q54" s="59">
        <f>IF('iii. train travel'!G61="miles",'footprint calculation'!$B$76,1)</f>
        <v>1</v>
      </c>
      <c r="R54" s="35">
        <f>IF('iii. train travel'!H61="yes",2,1)</f>
        <v>1</v>
      </c>
      <c r="S54" s="36">
        <f>Q54*'emission factors'!$D$16*'iii. train travel'!E61*'iii. train travel'!F61*R54</f>
        <v>0</v>
      </c>
      <c r="U54">
        <v>48</v>
      </c>
      <c r="V54" s="59">
        <f>IF('iv. coach travel'!G61="miles",'footprint calculation'!$B$76,1)</f>
        <v>1</v>
      </c>
      <c r="W54" s="35">
        <f>IF('iv. coach travel'!H61="yes",2,1)</f>
        <v>1</v>
      </c>
      <c r="X54" s="59">
        <f>V54*W54*'emission factors'!$D$15*'iv. coach travel'!E61*'iv. coach travel'!F61</f>
        <v>0</v>
      </c>
    </row>
    <row r="55" spans="2:24">
      <c r="B55" s="28" t="s">
        <v>807</v>
      </c>
      <c r="C55" s="57">
        <f t="shared" ref="C55:C57" si="4">BI7</f>
        <v>0</v>
      </c>
      <c r="E55">
        <v>49</v>
      </c>
      <c r="F55" s="35">
        <f>IFERROR('i. air travel'!K65,0)</f>
        <v>0</v>
      </c>
      <c r="G55" s="36">
        <f>IFERROR(F55*'i. air travel'!I65,0)</f>
        <v>0</v>
      </c>
      <c r="H55" s="28">
        <f>IF(ISERROR(VLOOKUP(F55,'emission factors'!$C$7:$D$9,2,TRUE)),"",VLOOKUP(F55,'emission factors'!$C$7:$D$9,2,TRUE))</f>
        <v>0.28283999999999998</v>
      </c>
      <c r="I55" s="37">
        <f t="shared" si="0"/>
        <v>0</v>
      </c>
      <c r="K55">
        <v>49</v>
      </c>
      <c r="L55" s="28" t="str">
        <f>'ii. car travel'!H64&amp;'ii. car travel'!I64</f>
        <v/>
      </c>
      <c r="M55" s="28">
        <f>VLOOKUP(L55,'emission factors'!$B$19:$E$44,3,FALSE)</f>
        <v>0.22911000000000001</v>
      </c>
      <c r="N55" s="28">
        <f>IF('ii. car travel'!G64="miles",'footprint calculation'!$B$76,1)</f>
        <v>1</v>
      </c>
      <c r="O55" s="28">
        <f>M55*'ii. car travel'!E64*'ii. car travel'!F64*'footprint calculation'!N55</f>
        <v>0</v>
      </c>
      <c r="P55">
        <v>49</v>
      </c>
      <c r="Q55" s="59">
        <f>IF('iii. train travel'!G62="miles",'footprint calculation'!$B$76,1)</f>
        <v>1</v>
      </c>
      <c r="R55" s="35">
        <f>IF('iii. train travel'!H62="yes",2,1)</f>
        <v>1</v>
      </c>
      <c r="S55" s="36">
        <f>Q55*'emission factors'!$D$16*'iii. train travel'!E62*'iii. train travel'!F62*R55</f>
        <v>0</v>
      </c>
      <c r="U55">
        <v>49</v>
      </c>
      <c r="V55" s="59">
        <f>IF('iv. coach travel'!G62="miles",'footprint calculation'!$B$76,1)</f>
        <v>1</v>
      </c>
      <c r="W55" s="35">
        <f>IF('iv. coach travel'!H62="yes",2,1)</f>
        <v>1</v>
      </c>
      <c r="X55" s="59">
        <f>V55*W55*'emission factors'!$D$15*'iv. coach travel'!E62*'iv. coach travel'!F62</f>
        <v>0</v>
      </c>
    </row>
    <row r="56" spans="2:24">
      <c r="B56" s="28" t="s">
        <v>808</v>
      </c>
      <c r="C56" s="57">
        <f t="shared" si="4"/>
        <v>0</v>
      </c>
      <c r="E56">
        <v>50</v>
      </c>
      <c r="F56" s="35">
        <f>IFERROR('i. air travel'!K66,0)</f>
        <v>0</v>
      </c>
      <c r="G56" s="36">
        <f>IFERROR(F56*'i. air travel'!I66,0)</f>
        <v>0</v>
      </c>
      <c r="H56" s="28">
        <f>IF(ISERROR(VLOOKUP(F56,'emission factors'!$C$7:$D$9,2,TRUE)),"",VLOOKUP(F56,'emission factors'!$C$7:$D$9,2,TRUE))</f>
        <v>0.28283999999999998</v>
      </c>
      <c r="I56" s="37">
        <f t="shared" si="0"/>
        <v>0</v>
      </c>
      <c r="K56">
        <v>50</v>
      </c>
      <c r="L56" s="28" t="str">
        <f>'ii. car travel'!H65&amp;'ii. car travel'!I65</f>
        <v/>
      </c>
      <c r="M56" s="28">
        <f>VLOOKUP(L56,'emission factors'!$B$19:$E$44,3,FALSE)</f>
        <v>0.22911000000000001</v>
      </c>
      <c r="N56" s="28">
        <f>IF('ii. car travel'!G65="miles",'footprint calculation'!$B$76,1)</f>
        <v>1</v>
      </c>
      <c r="O56" s="28">
        <f>M56*'ii. car travel'!E65*'ii. car travel'!F65*'footprint calculation'!N56</f>
        <v>0</v>
      </c>
      <c r="P56">
        <v>50</v>
      </c>
      <c r="Q56" s="59">
        <f>IF('iii. train travel'!G63="miles",'footprint calculation'!$B$76,1)</f>
        <v>1</v>
      </c>
      <c r="R56" s="35">
        <f>IF('iii. train travel'!H63="yes",2,1)</f>
        <v>1</v>
      </c>
      <c r="S56" s="36">
        <f>Q56*'emission factors'!$D$16*'iii. train travel'!E63*'iii. train travel'!F63*R56</f>
        <v>0</v>
      </c>
      <c r="U56">
        <v>50</v>
      </c>
      <c r="V56" s="59">
        <f>IF('iv. coach travel'!G63="miles",'footprint calculation'!$B$76,1)</f>
        <v>1</v>
      </c>
      <c r="W56" s="35">
        <f>IF('iv. coach travel'!H63="yes",2,1)</f>
        <v>1</v>
      </c>
      <c r="X56" s="59">
        <f>V56*W56*'emission factors'!$D$15*'iv. coach travel'!E63*'iv. coach travel'!F63</f>
        <v>0</v>
      </c>
    </row>
    <row r="57" spans="2:24">
      <c r="B57" s="28" t="s">
        <v>809</v>
      </c>
      <c r="C57" s="57">
        <f t="shared" si="4"/>
        <v>0</v>
      </c>
      <c r="E57">
        <v>51</v>
      </c>
      <c r="F57" s="35">
        <f>IFERROR('i. air travel'!K67,0)</f>
        <v>0</v>
      </c>
      <c r="G57" s="36">
        <f>IFERROR(F57*'i. air travel'!I67,0)</f>
        <v>0</v>
      </c>
      <c r="H57" s="28">
        <f>IF(ISERROR(VLOOKUP(F57,'emission factors'!$C$7:$D$9,2,TRUE)),"",VLOOKUP(F57,'emission factors'!$C$7:$D$9,2,TRUE))</f>
        <v>0.28283999999999998</v>
      </c>
      <c r="I57" s="37">
        <f t="shared" si="0"/>
        <v>0</v>
      </c>
      <c r="K57">
        <v>51</v>
      </c>
      <c r="L57" s="28" t="str">
        <f>'ii. car travel'!H66&amp;'ii. car travel'!I66</f>
        <v/>
      </c>
      <c r="M57" s="28">
        <f>VLOOKUP(L57,'emission factors'!$B$19:$E$44,3,FALSE)</f>
        <v>0.22911000000000001</v>
      </c>
      <c r="N57" s="28">
        <f>IF('ii. car travel'!G66="miles",'footprint calculation'!$B$76,1)</f>
        <v>1</v>
      </c>
      <c r="O57" s="28">
        <f>M57*'ii. car travel'!E66*'ii. car travel'!F66*'footprint calculation'!N57</f>
        <v>0</v>
      </c>
      <c r="P57">
        <v>51</v>
      </c>
      <c r="Q57" s="59">
        <f>IF('iii. train travel'!G64="miles",'footprint calculation'!$B$76,1)</f>
        <v>1</v>
      </c>
      <c r="R57" s="35">
        <f>IF('iii. train travel'!H64="yes",2,1)</f>
        <v>1</v>
      </c>
      <c r="S57" s="36">
        <f>Q57*'emission factors'!$D$16*'iii. train travel'!E64*'iii. train travel'!F64*R57</f>
        <v>0</v>
      </c>
      <c r="U57">
        <v>51</v>
      </c>
      <c r="V57" s="59">
        <f>IF('iv. coach travel'!G64="miles",'footprint calculation'!$B$76,1)</f>
        <v>1</v>
      </c>
      <c r="W57" s="35">
        <f>IF('iv. coach travel'!H64="yes",2,1)</f>
        <v>1</v>
      </c>
      <c r="X57" s="59">
        <f>V57*W57*'emission factors'!$D$15*'iv. coach travel'!E64*'iv. coach travel'!F64</f>
        <v>0</v>
      </c>
    </row>
    <row r="58" spans="2:24">
      <c r="B58" s="28" t="s">
        <v>810</v>
      </c>
      <c r="C58" s="57">
        <f>SUM(C59:C61)</f>
        <v>4.7634095000000006E-4</v>
      </c>
      <c r="E58">
        <v>52</v>
      </c>
      <c r="F58" s="35">
        <f>IFERROR('i. air travel'!K68,0)</f>
        <v>0</v>
      </c>
      <c r="G58" s="36">
        <f>IFERROR(F58*'i. air travel'!I68,0)</f>
        <v>0</v>
      </c>
      <c r="H58" s="28">
        <f>IF(ISERROR(VLOOKUP(F58,'emission factors'!$C$7:$D$9,2,TRUE)),"",VLOOKUP(F58,'emission factors'!$C$7:$D$9,2,TRUE))</f>
        <v>0.28283999999999998</v>
      </c>
      <c r="I58" s="37">
        <f t="shared" si="0"/>
        <v>0</v>
      </c>
      <c r="K58">
        <v>52</v>
      </c>
      <c r="L58" s="28" t="str">
        <f>'ii. car travel'!H67&amp;'ii. car travel'!I67</f>
        <v/>
      </c>
      <c r="M58" s="28">
        <f>VLOOKUP(L58,'emission factors'!$B$19:$E$44,3,FALSE)</f>
        <v>0.22911000000000001</v>
      </c>
      <c r="N58" s="28">
        <f>IF('ii. car travel'!G67="miles",'footprint calculation'!$B$76,1)</f>
        <v>1</v>
      </c>
      <c r="O58" s="28">
        <f>M58*'ii. car travel'!E67*'ii. car travel'!F67*'footprint calculation'!N58</f>
        <v>0</v>
      </c>
      <c r="P58">
        <v>52</v>
      </c>
      <c r="Q58" s="59">
        <f>IF('iii. train travel'!G65="miles",'footprint calculation'!$B$76,1)</f>
        <v>1</v>
      </c>
      <c r="R58" s="35">
        <f>IF('iii. train travel'!H65="yes",2,1)</f>
        <v>1</v>
      </c>
      <c r="S58" s="36">
        <f>Q58*'emission factors'!$D$16*'iii. train travel'!E65*'iii. train travel'!F65*R58</f>
        <v>0</v>
      </c>
      <c r="U58">
        <v>52</v>
      </c>
      <c r="V58" s="59">
        <f>IF('iv. coach travel'!G65="miles",'footprint calculation'!$B$76,1)</f>
        <v>1</v>
      </c>
      <c r="W58" s="35">
        <f>IF('iv. coach travel'!H65="yes",2,1)</f>
        <v>1</v>
      </c>
      <c r="X58" s="59">
        <f>V58*W58*'emission factors'!$D$15*'iv. coach travel'!E65*'iv. coach travel'!F65</f>
        <v>0</v>
      </c>
    </row>
    <row r="59" spans="2:24">
      <c r="B59" s="28" t="s">
        <v>527</v>
      </c>
      <c r="C59" s="57">
        <f>BI13</f>
        <v>4.7634095000000006E-4</v>
      </c>
      <c r="E59">
        <v>53</v>
      </c>
      <c r="F59" s="35">
        <f>IFERROR('i. air travel'!K69,0)</f>
        <v>0</v>
      </c>
      <c r="G59" s="36">
        <f>IFERROR(F59*'i. air travel'!I69,0)</f>
        <v>0</v>
      </c>
      <c r="H59" s="28">
        <f>IF(ISERROR(VLOOKUP(F59,'emission factors'!$C$7:$D$9,2,TRUE)),"",VLOOKUP(F59,'emission factors'!$C$7:$D$9,2,TRUE))</f>
        <v>0.28283999999999998</v>
      </c>
      <c r="I59" s="37">
        <f t="shared" si="0"/>
        <v>0</v>
      </c>
      <c r="K59">
        <v>53</v>
      </c>
      <c r="L59" s="28" t="str">
        <f>'ii. car travel'!H68&amp;'ii. car travel'!I68</f>
        <v/>
      </c>
      <c r="M59" s="28">
        <f>VLOOKUP(L59,'emission factors'!$B$19:$E$44,3,FALSE)</f>
        <v>0.22911000000000001</v>
      </c>
      <c r="N59" s="28">
        <f>IF('ii. car travel'!G68="miles",'footprint calculation'!$B$76,1)</f>
        <v>1</v>
      </c>
      <c r="O59" s="28">
        <f>M59*'ii. car travel'!E68*'ii. car travel'!F68*'footprint calculation'!N59</f>
        <v>0</v>
      </c>
      <c r="P59">
        <v>53</v>
      </c>
      <c r="Q59" s="59">
        <f>IF('iii. train travel'!G66="miles",'footprint calculation'!$B$76,1)</f>
        <v>1</v>
      </c>
      <c r="R59" s="35">
        <f>IF('iii. train travel'!H66="yes",2,1)</f>
        <v>1</v>
      </c>
      <c r="S59" s="36">
        <f>Q59*'emission factors'!$D$16*'iii. train travel'!E66*'iii. train travel'!F66*R59</f>
        <v>0</v>
      </c>
      <c r="U59">
        <v>53</v>
      </c>
      <c r="V59" s="59">
        <f>IF('iv. coach travel'!G66="miles",'footprint calculation'!$B$76,1)</f>
        <v>1</v>
      </c>
      <c r="W59" s="35">
        <f>IF('iv. coach travel'!H66="yes",2,1)</f>
        <v>1</v>
      </c>
      <c r="X59" s="59">
        <f>V59*W59*'emission factors'!$D$15*'iv. coach travel'!E66*'iv. coach travel'!F66</f>
        <v>0</v>
      </c>
    </row>
    <row r="60" spans="2:24">
      <c r="B60" s="28" t="s">
        <v>743</v>
      </c>
      <c r="C60" s="57">
        <f t="shared" ref="C60:C61" si="5">BI14</f>
        <v>0</v>
      </c>
      <c r="E60">
        <v>54</v>
      </c>
      <c r="F60" s="35">
        <f>IFERROR('i. air travel'!K70,0)</f>
        <v>0</v>
      </c>
      <c r="G60" s="36">
        <f>IFERROR(F60*'i. air travel'!I70,0)</f>
        <v>0</v>
      </c>
      <c r="H60" s="28">
        <f>IF(ISERROR(VLOOKUP(F60,'emission factors'!$C$7:$D$9,2,TRUE)),"",VLOOKUP(F60,'emission factors'!$C$7:$D$9,2,TRUE))</f>
        <v>0.28283999999999998</v>
      </c>
      <c r="I60" s="37">
        <f t="shared" si="0"/>
        <v>0</v>
      </c>
      <c r="K60">
        <v>54</v>
      </c>
      <c r="L60" s="28" t="str">
        <f>'ii. car travel'!H69&amp;'ii. car travel'!I69</f>
        <v/>
      </c>
      <c r="M60" s="28">
        <f>VLOOKUP(L60,'emission factors'!$B$19:$E$44,3,FALSE)</f>
        <v>0.22911000000000001</v>
      </c>
      <c r="N60" s="28">
        <f>IF('ii. car travel'!G69="miles",'footprint calculation'!$B$76,1)</f>
        <v>1</v>
      </c>
      <c r="O60" s="28">
        <f>M60*'ii. car travel'!E69*'ii. car travel'!F69*'footprint calculation'!N60</f>
        <v>0</v>
      </c>
      <c r="P60">
        <v>54</v>
      </c>
      <c r="Q60" s="59">
        <f>IF('iii. train travel'!G67="miles",'footprint calculation'!$B$76,1)</f>
        <v>1</v>
      </c>
      <c r="R60" s="35">
        <f>IF('iii. train travel'!H67="yes",2,1)</f>
        <v>1</v>
      </c>
      <c r="S60" s="36">
        <f>Q60*'emission factors'!$D$16*'iii. train travel'!E67*'iii. train travel'!F67*R60</f>
        <v>0</v>
      </c>
      <c r="U60">
        <v>54</v>
      </c>
      <c r="V60" s="59">
        <f>IF('iv. coach travel'!G67="miles",'footprint calculation'!$B$76,1)</f>
        <v>1</v>
      </c>
      <c r="W60" s="35">
        <f>IF('iv. coach travel'!H67="yes",2,1)</f>
        <v>1</v>
      </c>
      <c r="X60" s="59">
        <f>V60*W60*'emission factors'!$D$15*'iv. coach travel'!E67*'iv. coach travel'!F67</f>
        <v>0</v>
      </c>
    </row>
    <row r="61" spans="2:24">
      <c r="B61" s="28" t="s">
        <v>811</v>
      </c>
      <c r="C61" s="57">
        <f t="shared" si="5"/>
        <v>0</v>
      </c>
      <c r="E61">
        <v>55</v>
      </c>
      <c r="F61" s="35">
        <f>IFERROR('i. air travel'!K71,0)</f>
        <v>0</v>
      </c>
      <c r="G61" s="36">
        <f>IFERROR(F61*'i. air travel'!I71,0)</f>
        <v>0</v>
      </c>
      <c r="H61" s="28">
        <f>IF(ISERROR(VLOOKUP(F61,'emission factors'!$C$7:$D$9,2,TRUE)),"",VLOOKUP(F61,'emission factors'!$C$7:$D$9,2,TRUE))</f>
        <v>0.28283999999999998</v>
      </c>
      <c r="I61" s="37">
        <f t="shared" si="0"/>
        <v>0</v>
      </c>
      <c r="K61">
        <v>55</v>
      </c>
      <c r="L61" s="28" t="str">
        <f>'ii. car travel'!H70&amp;'ii. car travel'!I70</f>
        <v/>
      </c>
      <c r="M61" s="28">
        <f>VLOOKUP(L61,'emission factors'!$B$19:$E$44,3,FALSE)</f>
        <v>0.22911000000000001</v>
      </c>
      <c r="N61" s="28">
        <f>IF('ii. car travel'!G70="miles",'footprint calculation'!$B$76,1)</f>
        <v>1</v>
      </c>
      <c r="O61" s="28">
        <f>M61*'ii. car travel'!E70*'ii. car travel'!F70*'footprint calculation'!N61</f>
        <v>0</v>
      </c>
      <c r="P61">
        <v>55</v>
      </c>
      <c r="Q61" s="59">
        <f>IF('iii. train travel'!G68="miles",'footprint calculation'!$B$76,1)</f>
        <v>1</v>
      </c>
      <c r="R61" s="35">
        <f>IF('iii. train travel'!H68="yes",2,1)</f>
        <v>1</v>
      </c>
      <c r="S61" s="36">
        <f>Q61*'emission factors'!$D$16*'iii. train travel'!E68*'iii. train travel'!F68*R61</f>
        <v>0</v>
      </c>
      <c r="U61">
        <v>55</v>
      </c>
      <c r="V61" s="59">
        <f>IF('iv. coach travel'!G68="miles",'footprint calculation'!$B$76,1)</f>
        <v>1</v>
      </c>
      <c r="W61" s="35">
        <f>IF('iv. coach travel'!H68="yes",2,1)</f>
        <v>1</v>
      </c>
      <c r="X61" s="59">
        <f>V61*W61*'emission factors'!$D$15*'iv. coach travel'!E68*'iv. coach travel'!F68</f>
        <v>0</v>
      </c>
    </row>
    <row r="62" spans="2:24">
      <c r="B62" s="28" t="s">
        <v>812</v>
      </c>
      <c r="C62" s="57">
        <f>SUM(C63)</f>
        <v>0</v>
      </c>
      <c r="E62">
        <v>56</v>
      </c>
      <c r="F62" s="35">
        <f>IFERROR('i. air travel'!K72,0)</f>
        <v>0</v>
      </c>
      <c r="G62" s="36">
        <f>IFERROR(F62*'i. air travel'!I72,0)</f>
        <v>0</v>
      </c>
      <c r="H62" s="28">
        <f>IF(ISERROR(VLOOKUP(F62,'emission factors'!$C$7:$D$9,2,TRUE)),"",VLOOKUP(F62,'emission factors'!$C$7:$D$9,2,TRUE))</f>
        <v>0.28283999999999998</v>
      </c>
      <c r="I62" s="37">
        <f t="shared" si="0"/>
        <v>0</v>
      </c>
      <c r="K62">
        <v>56</v>
      </c>
      <c r="L62" s="28" t="str">
        <f>'ii. car travel'!H71&amp;'ii. car travel'!I71</f>
        <v/>
      </c>
      <c r="M62" s="28">
        <f>VLOOKUP(L62,'emission factors'!$B$19:$E$44,3,FALSE)</f>
        <v>0.22911000000000001</v>
      </c>
      <c r="N62" s="28">
        <f>IF('ii. car travel'!G71="miles",'footprint calculation'!$B$76,1)</f>
        <v>1</v>
      </c>
      <c r="O62" s="28">
        <f>M62*'ii. car travel'!E71*'ii. car travel'!F71*'footprint calculation'!N62</f>
        <v>0</v>
      </c>
      <c r="P62">
        <v>56</v>
      </c>
      <c r="Q62" s="59">
        <f>IF('iii. train travel'!G69="miles",'footprint calculation'!$B$76,1)</f>
        <v>1</v>
      </c>
      <c r="R62" s="35">
        <f>IF('iii. train travel'!H69="yes",2,1)</f>
        <v>1</v>
      </c>
      <c r="S62" s="36">
        <f>Q62*'emission factors'!$D$16*'iii. train travel'!E69*'iii. train travel'!F69*R62</f>
        <v>0</v>
      </c>
      <c r="U62">
        <v>56</v>
      </c>
      <c r="V62" s="59">
        <f>IF('iv. coach travel'!G69="miles",'footprint calculation'!$B$76,1)</f>
        <v>1</v>
      </c>
      <c r="W62" s="35">
        <f>IF('iv. coach travel'!H69="yes",2,1)</f>
        <v>1</v>
      </c>
      <c r="X62" s="59">
        <f>V62*W62*'emission factors'!$D$15*'iv. coach travel'!E69*'iv. coach travel'!F69</f>
        <v>0</v>
      </c>
    </row>
    <row r="63" spans="2:24">
      <c r="B63" s="28" t="s">
        <v>813</v>
      </c>
      <c r="C63" s="284">
        <f>BI25</f>
        <v>0</v>
      </c>
      <c r="E63">
        <v>57</v>
      </c>
      <c r="F63" s="35">
        <f>IFERROR('i. air travel'!K73,0)</f>
        <v>0</v>
      </c>
      <c r="G63" s="36">
        <f>IFERROR(F63*'i. air travel'!I73,0)</f>
        <v>0</v>
      </c>
      <c r="H63" s="28">
        <f>IF(ISERROR(VLOOKUP(F63,'emission factors'!$C$7:$D$9,2,TRUE)),"",VLOOKUP(F63,'emission factors'!$C$7:$D$9,2,TRUE))</f>
        <v>0.28283999999999998</v>
      </c>
      <c r="I63" s="37">
        <f t="shared" si="0"/>
        <v>0</v>
      </c>
      <c r="K63">
        <v>57</v>
      </c>
      <c r="L63" s="28" t="str">
        <f>'ii. car travel'!H72&amp;'ii. car travel'!I72</f>
        <v/>
      </c>
      <c r="M63" s="28">
        <f>VLOOKUP(L63,'emission factors'!$B$19:$E$44,3,FALSE)</f>
        <v>0.22911000000000001</v>
      </c>
      <c r="N63" s="28">
        <f>IF('ii. car travel'!G72="miles",'footprint calculation'!$B$76,1)</f>
        <v>1</v>
      </c>
      <c r="O63" s="28">
        <f>M63*'ii. car travel'!E72*'ii. car travel'!F72*'footprint calculation'!N63</f>
        <v>0</v>
      </c>
      <c r="P63">
        <v>57</v>
      </c>
      <c r="Q63" s="59">
        <f>IF('iii. train travel'!G70="miles",'footprint calculation'!$B$76,1)</f>
        <v>1</v>
      </c>
      <c r="R63" s="35">
        <f>IF('iii. train travel'!H70="yes",2,1)</f>
        <v>1</v>
      </c>
      <c r="S63" s="36">
        <f>Q63*'emission factors'!$D$16*'iii. train travel'!E70*'iii. train travel'!F70*R63</f>
        <v>0</v>
      </c>
      <c r="U63">
        <v>57</v>
      </c>
      <c r="V63" s="59">
        <f>IF('iv. coach travel'!G70="miles",'footprint calculation'!$B$76,1)</f>
        <v>1</v>
      </c>
      <c r="W63" s="35">
        <f>IF('iv. coach travel'!H70="yes",2,1)</f>
        <v>1</v>
      </c>
      <c r="X63" s="59">
        <f>V63*W63*'emission factors'!$D$15*'iv. coach travel'!E70*'iv. coach travel'!F70</f>
        <v>0</v>
      </c>
    </row>
    <row r="64" spans="2:24">
      <c r="B64" s="28" t="s">
        <v>814</v>
      </c>
      <c r="C64" s="285"/>
      <c r="E64">
        <v>58</v>
      </c>
      <c r="F64" s="35">
        <f>IFERROR('i. air travel'!K74,0)</f>
        <v>0</v>
      </c>
      <c r="G64" s="36">
        <f>IFERROR(F64*'i. air travel'!I74,0)</f>
        <v>0</v>
      </c>
      <c r="H64" s="28">
        <f>IF(ISERROR(VLOOKUP(F64,'emission factors'!$C$7:$D$9,2,TRUE)),"",VLOOKUP(F64,'emission factors'!$C$7:$D$9,2,TRUE))</f>
        <v>0.28283999999999998</v>
      </c>
      <c r="I64" s="37">
        <f t="shared" si="0"/>
        <v>0</v>
      </c>
      <c r="K64">
        <v>58</v>
      </c>
      <c r="L64" s="28" t="str">
        <f>'ii. car travel'!H73&amp;'ii. car travel'!I73</f>
        <v/>
      </c>
      <c r="M64" s="28">
        <f>VLOOKUP(L64,'emission factors'!$B$19:$E$44,3,FALSE)</f>
        <v>0.22911000000000001</v>
      </c>
      <c r="N64" s="28">
        <f>IF('ii. car travel'!G73="miles",'footprint calculation'!$B$76,1)</f>
        <v>1</v>
      </c>
      <c r="O64" s="28">
        <f>M64*'ii. car travel'!E73*'ii. car travel'!F73*'footprint calculation'!N64</f>
        <v>0</v>
      </c>
      <c r="P64">
        <v>58</v>
      </c>
      <c r="Q64" s="59">
        <f>IF('iii. train travel'!G71="miles",'footprint calculation'!$B$76,1)</f>
        <v>1</v>
      </c>
      <c r="R64" s="35">
        <f>IF('iii. train travel'!H71="yes",2,1)</f>
        <v>1</v>
      </c>
      <c r="S64" s="36">
        <f>Q64*'emission factors'!$D$16*'iii. train travel'!E71*'iii. train travel'!F71*R64</f>
        <v>0</v>
      </c>
      <c r="U64">
        <v>58</v>
      </c>
      <c r="V64" s="59">
        <f>IF('iv. coach travel'!G71="miles",'footprint calculation'!$B$76,1)</f>
        <v>1</v>
      </c>
      <c r="W64" s="35">
        <f>IF('iv. coach travel'!H71="yes",2,1)</f>
        <v>1</v>
      </c>
      <c r="X64" s="59">
        <f>V64*W64*'emission factors'!$D$15*'iv. coach travel'!E71*'iv. coach travel'!F71</f>
        <v>0</v>
      </c>
    </row>
    <row r="65" spans="2:24">
      <c r="B65" s="28" t="s">
        <v>815</v>
      </c>
      <c r="C65" s="285"/>
      <c r="E65">
        <v>59</v>
      </c>
      <c r="F65" s="35">
        <f>IFERROR('i. air travel'!K75,0)</f>
        <v>0</v>
      </c>
      <c r="G65" s="36">
        <f>IFERROR(F65*'i. air travel'!I75,0)</f>
        <v>0</v>
      </c>
      <c r="H65" s="28">
        <f>IF(ISERROR(VLOOKUP(F65,'emission factors'!$C$7:$D$9,2,TRUE)),"",VLOOKUP(F65,'emission factors'!$C$7:$D$9,2,TRUE))</f>
        <v>0.28283999999999998</v>
      </c>
      <c r="I65" s="37">
        <f t="shared" si="0"/>
        <v>0</v>
      </c>
      <c r="K65">
        <v>59</v>
      </c>
      <c r="L65" s="28" t="str">
        <f>'ii. car travel'!H74&amp;'ii. car travel'!I74</f>
        <v/>
      </c>
      <c r="M65" s="28">
        <f>VLOOKUP(L65,'emission factors'!$B$19:$E$44,3,FALSE)</f>
        <v>0.22911000000000001</v>
      </c>
      <c r="N65" s="28">
        <f>IF('ii. car travel'!G74="miles",'footprint calculation'!$B$76,1)</f>
        <v>1</v>
      </c>
      <c r="O65" s="28">
        <f>M65*'ii. car travel'!E74*'ii. car travel'!F74*'footprint calculation'!N65</f>
        <v>0</v>
      </c>
      <c r="P65">
        <v>59</v>
      </c>
      <c r="Q65" s="59">
        <f>IF('iii. train travel'!G72="miles",'footprint calculation'!$B$76,1)</f>
        <v>1</v>
      </c>
      <c r="R65" s="35">
        <f>IF('iii. train travel'!H72="yes",2,1)</f>
        <v>1</v>
      </c>
      <c r="S65" s="36">
        <f>Q65*'emission factors'!$D$16*'iii. train travel'!E72*'iii. train travel'!F72*R65</f>
        <v>0</v>
      </c>
      <c r="U65">
        <v>59</v>
      </c>
      <c r="V65" s="59">
        <f>IF('iv. coach travel'!G72="miles",'footprint calculation'!$B$76,1)</f>
        <v>1</v>
      </c>
      <c r="W65" s="35">
        <f>IF('iv. coach travel'!H72="yes",2,1)</f>
        <v>1</v>
      </c>
      <c r="X65" s="59">
        <f>V65*W65*'emission factors'!$D$15*'iv. coach travel'!E72*'iv. coach travel'!F72</f>
        <v>0</v>
      </c>
    </row>
    <row r="66" spans="2:24">
      <c r="B66" s="28" t="s">
        <v>816</v>
      </c>
      <c r="C66" s="285"/>
      <c r="E66">
        <v>60</v>
      </c>
      <c r="F66" s="35">
        <f>IFERROR('i. air travel'!K76,0)</f>
        <v>0</v>
      </c>
      <c r="G66" s="36">
        <f>IFERROR(F66*'i. air travel'!I76,0)</f>
        <v>0</v>
      </c>
      <c r="H66" s="28">
        <f>IF(ISERROR(VLOOKUP(F66,'emission factors'!$C$7:$D$9,2,TRUE)),"",VLOOKUP(F66,'emission factors'!$C$7:$D$9,2,TRUE))</f>
        <v>0.28283999999999998</v>
      </c>
      <c r="I66" s="37">
        <f t="shared" si="0"/>
        <v>0</v>
      </c>
      <c r="K66">
        <v>60</v>
      </c>
      <c r="L66" s="28" t="str">
        <f>'ii. car travel'!H75&amp;'ii. car travel'!I75</f>
        <v/>
      </c>
      <c r="M66" s="28">
        <f>VLOOKUP(L66,'emission factors'!$B$19:$E$44,3,FALSE)</f>
        <v>0.22911000000000001</v>
      </c>
      <c r="N66" s="28">
        <f>IF('ii. car travel'!G75="miles",'footprint calculation'!$B$76,1)</f>
        <v>1</v>
      </c>
      <c r="O66" s="28">
        <f>M66*'ii. car travel'!E75*'ii. car travel'!F75*'footprint calculation'!N66</f>
        <v>0</v>
      </c>
      <c r="P66">
        <v>60</v>
      </c>
      <c r="Q66" s="59">
        <f>IF('iii. train travel'!G73="miles",'footprint calculation'!$B$76,1)</f>
        <v>1</v>
      </c>
      <c r="R66" s="35">
        <f>IF('iii. train travel'!H73="yes",2,1)</f>
        <v>1</v>
      </c>
      <c r="S66" s="36">
        <f>Q66*'emission factors'!$D$16*'iii. train travel'!E73*'iii. train travel'!F73*R66</f>
        <v>0</v>
      </c>
      <c r="U66">
        <v>60</v>
      </c>
      <c r="V66" s="59">
        <f>IF('iv. coach travel'!G73="miles",'footprint calculation'!$B$76,1)</f>
        <v>1</v>
      </c>
      <c r="W66" s="35">
        <f>IF('iv. coach travel'!H73="yes",2,1)</f>
        <v>1</v>
      </c>
      <c r="X66" s="59">
        <f>V66*W66*'emission factors'!$D$15*'iv. coach travel'!E73*'iv. coach travel'!F73</f>
        <v>0</v>
      </c>
    </row>
    <row r="67" spans="2:24">
      <c r="B67" s="28" t="s">
        <v>817</v>
      </c>
      <c r="C67" s="285"/>
      <c r="E67">
        <v>61</v>
      </c>
      <c r="F67" s="35">
        <f>IFERROR('i. air travel'!K77,0)</f>
        <v>0</v>
      </c>
      <c r="G67" s="36">
        <f>IFERROR(F67*'i. air travel'!I77,0)</f>
        <v>0</v>
      </c>
      <c r="H67" s="28">
        <f>IF(ISERROR(VLOOKUP(F67,'emission factors'!$C$7:$D$9,2,TRUE)),"",VLOOKUP(F67,'emission factors'!$C$7:$D$9,2,TRUE))</f>
        <v>0.28283999999999998</v>
      </c>
      <c r="I67" s="37">
        <f t="shared" si="0"/>
        <v>0</v>
      </c>
      <c r="K67">
        <v>61</v>
      </c>
      <c r="L67" s="28" t="str">
        <f>'ii. car travel'!H76&amp;'ii. car travel'!I76</f>
        <v/>
      </c>
      <c r="M67" s="28">
        <f>VLOOKUP(L67,'emission factors'!$B$19:$E$44,3,FALSE)</f>
        <v>0.22911000000000001</v>
      </c>
      <c r="N67" s="28">
        <f>IF('ii. car travel'!G76="miles",'footprint calculation'!$B$76,1)</f>
        <v>1</v>
      </c>
      <c r="O67" s="28">
        <f>M67*'ii. car travel'!E76*'ii. car travel'!F76*'footprint calculation'!N67</f>
        <v>0</v>
      </c>
      <c r="P67">
        <v>61</v>
      </c>
      <c r="Q67" s="59">
        <f>IF('iii. train travel'!G74="miles",'footprint calculation'!$B$76,1)</f>
        <v>1</v>
      </c>
      <c r="R67" s="35">
        <f>IF('iii. train travel'!H74="yes",2,1)</f>
        <v>1</v>
      </c>
      <c r="S67" s="36">
        <f>Q67*'emission factors'!$D$16*'iii. train travel'!E74*'iii. train travel'!F74*R67</f>
        <v>0</v>
      </c>
      <c r="U67">
        <v>61</v>
      </c>
      <c r="V67" s="59">
        <f>IF('iv. coach travel'!G74="miles",'footprint calculation'!$B$76,1)</f>
        <v>1</v>
      </c>
      <c r="W67" s="35">
        <f>IF('iv. coach travel'!H74="yes",2,1)</f>
        <v>1</v>
      </c>
      <c r="X67" s="59">
        <f>V67*W67*'emission factors'!$D$15*'iv. coach travel'!E74*'iv. coach travel'!F74</f>
        <v>0</v>
      </c>
    </row>
    <row r="68" spans="2:24" ht="15" thickBot="1">
      <c r="B68" s="28" t="s">
        <v>818</v>
      </c>
      <c r="C68" s="286"/>
      <c r="E68">
        <v>62</v>
      </c>
      <c r="F68" s="35">
        <f>IFERROR('i. air travel'!K78,0)</f>
        <v>0</v>
      </c>
      <c r="G68" s="36">
        <f>IFERROR(F68*'i. air travel'!I78,0)</f>
        <v>0</v>
      </c>
      <c r="H68" s="28">
        <f>IF(ISERROR(VLOOKUP(F68,'emission factors'!$C$7:$D$9,2,TRUE)),"",VLOOKUP(F68,'emission factors'!$C$7:$D$9,2,TRUE))</f>
        <v>0.28283999999999998</v>
      </c>
      <c r="I68" s="37">
        <f t="shared" si="0"/>
        <v>0</v>
      </c>
      <c r="K68">
        <v>62</v>
      </c>
      <c r="L68" s="28" t="str">
        <f>'ii. car travel'!H77&amp;'ii. car travel'!I77</f>
        <v/>
      </c>
      <c r="M68" s="28">
        <f>VLOOKUP(L68,'emission factors'!$B$19:$E$44,3,FALSE)</f>
        <v>0.22911000000000001</v>
      </c>
      <c r="N68" s="28">
        <f>IF('ii. car travel'!G77="miles",'footprint calculation'!$B$76,1)</f>
        <v>1</v>
      </c>
      <c r="O68" s="28">
        <f>M68*'ii. car travel'!E77*'ii. car travel'!F77*'footprint calculation'!N68</f>
        <v>0</v>
      </c>
      <c r="P68">
        <v>62</v>
      </c>
      <c r="Q68" s="59">
        <f>IF('iii. train travel'!G75="miles",'footprint calculation'!$B$76,1)</f>
        <v>1</v>
      </c>
      <c r="R68" s="35">
        <f>IF('iii. train travel'!H75="yes",2,1)</f>
        <v>1</v>
      </c>
      <c r="S68" s="36">
        <f>Q68*'emission factors'!$D$16*'iii. train travel'!E75*'iii. train travel'!F75*R68</f>
        <v>0</v>
      </c>
      <c r="U68">
        <v>62</v>
      </c>
      <c r="V68" s="59">
        <f>IF('iv. coach travel'!G75="miles",'footprint calculation'!$B$76,1)</f>
        <v>1</v>
      </c>
      <c r="W68" s="35">
        <f>IF('iv. coach travel'!H75="yes",2,1)</f>
        <v>1</v>
      </c>
      <c r="X68" s="59">
        <f>V68*W68*'emission factors'!$D$15*'iv. coach travel'!E75*'iv. coach travel'!F75</f>
        <v>0</v>
      </c>
    </row>
    <row r="69" spans="2:24" ht="15" thickBot="1">
      <c r="B69" s="51" t="s">
        <v>764</v>
      </c>
      <c r="C69" s="58">
        <f>SUM(C63:C66)</f>
        <v>0</v>
      </c>
      <c r="E69">
        <v>63</v>
      </c>
      <c r="F69" s="35">
        <f>IFERROR('i. air travel'!K79,0)</f>
        <v>0</v>
      </c>
      <c r="G69" s="36">
        <f>IFERROR(F69*'i. air travel'!I79,0)</f>
        <v>0</v>
      </c>
      <c r="H69" s="28">
        <f>IF(ISERROR(VLOOKUP(F69,'emission factors'!$C$7:$D$9,2,TRUE)),"",VLOOKUP(F69,'emission factors'!$C$7:$D$9,2,TRUE))</f>
        <v>0.28283999999999998</v>
      </c>
      <c r="I69" s="37">
        <f t="shared" si="0"/>
        <v>0</v>
      </c>
      <c r="K69">
        <v>63</v>
      </c>
      <c r="L69" s="28" t="str">
        <f>'ii. car travel'!H78&amp;'ii. car travel'!I78</f>
        <v/>
      </c>
      <c r="M69" s="28">
        <f>VLOOKUP(L69,'emission factors'!$B$19:$E$44,3,FALSE)</f>
        <v>0.22911000000000001</v>
      </c>
      <c r="N69" s="28">
        <f>IF('ii. car travel'!G78="miles",'footprint calculation'!$B$76,1)</f>
        <v>1</v>
      </c>
      <c r="O69" s="28">
        <f>M69*'ii. car travel'!E78*'ii. car travel'!F78*'footprint calculation'!N69</f>
        <v>0</v>
      </c>
      <c r="P69">
        <v>63</v>
      </c>
      <c r="Q69" s="59">
        <f>IF('iii. train travel'!G76="miles",'footprint calculation'!$B$76,1)</f>
        <v>1</v>
      </c>
      <c r="R69" s="35">
        <f>IF('iii. train travel'!H76="yes",2,1)</f>
        <v>1</v>
      </c>
      <c r="S69" s="36">
        <f>Q69*'emission factors'!$D$16*'iii. train travel'!E76*'iii. train travel'!F76*R69</f>
        <v>0</v>
      </c>
      <c r="U69">
        <v>63</v>
      </c>
      <c r="V69" s="59">
        <f>IF('iv. coach travel'!G76="miles",'footprint calculation'!$B$76,1)</f>
        <v>1</v>
      </c>
      <c r="W69" s="35">
        <f>IF('iv. coach travel'!H76="yes",2,1)</f>
        <v>1</v>
      </c>
      <c r="X69" s="59">
        <f>V69*W69*'emission factors'!$D$15*'iv. coach travel'!E76*'iv. coach travel'!F76</f>
        <v>0</v>
      </c>
    </row>
    <row r="70" spans="2:24">
      <c r="E70">
        <v>64</v>
      </c>
      <c r="F70" s="35">
        <f>IFERROR('i. air travel'!K80,0)</f>
        <v>0</v>
      </c>
      <c r="G70" s="36">
        <f>IFERROR(F70*'i. air travel'!I80,0)</f>
        <v>0</v>
      </c>
      <c r="H70" s="28">
        <f>IF(ISERROR(VLOOKUP(F70,'emission factors'!$C$7:$D$9,2,TRUE)),"",VLOOKUP(F70,'emission factors'!$C$7:$D$9,2,TRUE))</f>
        <v>0.28283999999999998</v>
      </c>
      <c r="I70" s="37">
        <f t="shared" si="0"/>
        <v>0</v>
      </c>
      <c r="K70">
        <v>64</v>
      </c>
      <c r="L70" s="28" t="str">
        <f>'ii. car travel'!H79&amp;'ii. car travel'!I79</f>
        <v/>
      </c>
      <c r="M70" s="28">
        <f>VLOOKUP(L70,'emission factors'!$B$19:$E$44,3,FALSE)</f>
        <v>0.22911000000000001</v>
      </c>
      <c r="N70" s="28">
        <f>IF('ii. car travel'!G79="miles",'footprint calculation'!$B$76,1)</f>
        <v>1</v>
      </c>
      <c r="O70" s="28">
        <f>M70*'ii. car travel'!E79*'ii. car travel'!F79*'footprint calculation'!N70</f>
        <v>0</v>
      </c>
      <c r="P70">
        <v>64</v>
      </c>
      <c r="Q70" s="59">
        <f>IF('iii. train travel'!G77="miles",'footprint calculation'!$B$76,1)</f>
        <v>1</v>
      </c>
      <c r="R70" s="35">
        <f>IF('iii. train travel'!H77="yes",2,1)</f>
        <v>1</v>
      </c>
      <c r="S70" s="36">
        <f>Q70*'emission factors'!$D$16*'iii. train travel'!E77*'iii. train travel'!F77*R70</f>
        <v>0</v>
      </c>
      <c r="U70">
        <v>64</v>
      </c>
      <c r="V70" s="59">
        <f>IF('iv. coach travel'!G77="miles",'footprint calculation'!$B$76,1)</f>
        <v>1</v>
      </c>
      <c r="W70" s="35">
        <f>IF('iv. coach travel'!H77="yes",2,1)</f>
        <v>1</v>
      </c>
      <c r="X70" s="59">
        <f>V70*W70*'emission factors'!$D$15*'iv. coach travel'!E77*'iv. coach travel'!F77</f>
        <v>0</v>
      </c>
    </row>
    <row r="71" spans="2:24">
      <c r="B71" s="20" t="s">
        <v>819</v>
      </c>
      <c r="E71">
        <v>65</v>
      </c>
      <c r="F71" s="35">
        <f>IFERROR('i. air travel'!K81,0)</f>
        <v>0</v>
      </c>
      <c r="G71" s="36">
        <f>IFERROR(F71*'i. air travel'!I81,0)</f>
        <v>0</v>
      </c>
      <c r="H71" s="28">
        <f>IF(ISERROR(VLOOKUP(F71,'emission factors'!$C$7:$D$9,2,TRUE)),"",VLOOKUP(F71,'emission factors'!$C$7:$D$9,2,TRUE))</f>
        <v>0.28283999999999998</v>
      </c>
      <c r="I71" s="37">
        <f t="shared" si="0"/>
        <v>0</v>
      </c>
      <c r="K71">
        <v>65</v>
      </c>
      <c r="L71" s="28" t="str">
        <f>'ii. car travel'!H80&amp;'ii. car travel'!I80</f>
        <v/>
      </c>
      <c r="M71" s="28">
        <f>VLOOKUP(L71,'emission factors'!$B$19:$E$44,3,FALSE)</f>
        <v>0.22911000000000001</v>
      </c>
      <c r="N71" s="28">
        <f>IF('ii. car travel'!G80="miles",'footprint calculation'!$B$76,1)</f>
        <v>1</v>
      </c>
      <c r="O71" s="28">
        <f>M71*'ii. car travel'!E80*'ii. car travel'!F80*'footprint calculation'!N71</f>
        <v>0</v>
      </c>
      <c r="P71">
        <v>65</v>
      </c>
      <c r="Q71" s="59">
        <f>IF('iii. train travel'!G78="miles",'footprint calculation'!$B$76,1)</f>
        <v>1</v>
      </c>
      <c r="R71" s="35">
        <f>IF('iii. train travel'!H78="yes",2,1)</f>
        <v>1</v>
      </c>
      <c r="S71" s="36">
        <f>Q71*'emission factors'!$D$16*'iii. train travel'!E78*'iii. train travel'!F78*R71</f>
        <v>0</v>
      </c>
      <c r="U71">
        <v>65</v>
      </c>
      <c r="V71" s="59">
        <f>IF('iv. coach travel'!G78="miles",'footprint calculation'!$B$76,1)</f>
        <v>1</v>
      </c>
      <c r="W71" s="35">
        <f>IF('iv. coach travel'!H78="yes",2,1)</f>
        <v>1</v>
      </c>
      <c r="X71" s="59">
        <f>V71*W71*'emission factors'!$D$15*'iv. coach travel'!E78*'iv. coach travel'!F78</f>
        <v>0</v>
      </c>
    </row>
    <row r="72" spans="2:24">
      <c r="B72" t="s">
        <v>820</v>
      </c>
      <c r="E72">
        <v>66</v>
      </c>
      <c r="F72" s="35">
        <f>IFERROR('i. air travel'!K82,0)</f>
        <v>0</v>
      </c>
      <c r="G72" s="36">
        <f>IFERROR(F72*'i. air travel'!I82,0)</f>
        <v>0</v>
      </c>
      <c r="H72" s="28">
        <f>IF(ISERROR(VLOOKUP(F72,'emission factors'!$C$7:$D$9,2,TRUE)),"",VLOOKUP(F72,'emission factors'!$C$7:$D$9,2,TRUE))</f>
        <v>0.28283999999999998</v>
      </c>
      <c r="I72" s="37">
        <f t="shared" ref="I72:I135" si="6">G72*H72</f>
        <v>0</v>
      </c>
      <c r="K72">
        <v>66</v>
      </c>
      <c r="L72" s="28" t="str">
        <f>'ii. car travel'!H81&amp;'ii. car travel'!I81</f>
        <v/>
      </c>
      <c r="M72" s="28">
        <f>VLOOKUP(L72,'emission factors'!$B$19:$E$44,3,FALSE)</f>
        <v>0.22911000000000001</v>
      </c>
      <c r="N72" s="28">
        <f>IF('ii. car travel'!G81="miles",'footprint calculation'!$B$76,1)</f>
        <v>1</v>
      </c>
      <c r="O72" s="28">
        <f>M72*'ii. car travel'!E81*'ii. car travel'!F81*'footprint calculation'!N72</f>
        <v>0</v>
      </c>
      <c r="P72">
        <v>66</v>
      </c>
      <c r="Q72" s="59">
        <f>IF('iii. train travel'!G79="miles",'footprint calculation'!$B$76,1)</f>
        <v>1</v>
      </c>
      <c r="R72" s="35">
        <f>IF('iii. train travel'!H79="yes",2,1)</f>
        <v>1</v>
      </c>
      <c r="S72" s="36">
        <f>Q72*'emission factors'!$D$16*'iii. train travel'!E79*'iii. train travel'!F79*R72</f>
        <v>0</v>
      </c>
      <c r="U72">
        <v>66</v>
      </c>
      <c r="V72" s="59">
        <f>IF('iv. coach travel'!G79="miles",'footprint calculation'!$B$76,1)</f>
        <v>1</v>
      </c>
      <c r="W72" s="35">
        <f>IF('iv. coach travel'!H79="yes",2,1)</f>
        <v>1</v>
      </c>
      <c r="X72" s="59">
        <f>V72*W72*'emission factors'!$D$15*'iv. coach travel'!E79*'iv. coach travel'!F79</f>
        <v>0</v>
      </c>
    </row>
    <row r="73" spans="2:24">
      <c r="E73">
        <v>67</v>
      </c>
      <c r="F73" s="35">
        <f>IFERROR('i. air travel'!K83,0)</f>
        <v>0</v>
      </c>
      <c r="G73" s="36">
        <f>IFERROR(F73*'i. air travel'!I83,0)</f>
        <v>0</v>
      </c>
      <c r="H73" s="28">
        <f>IF(ISERROR(VLOOKUP(F73,'emission factors'!$C$7:$D$9,2,TRUE)),"",VLOOKUP(F73,'emission factors'!$C$7:$D$9,2,TRUE))</f>
        <v>0.28283999999999998</v>
      </c>
      <c r="I73" s="37">
        <f t="shared" si="6"/>
        <v>0</v>
      </c>
      <c r="K73">
        <v>67</v>
      </c>
      <c r="L73" s="28" t="str">
        <f>'ii. car travel'!H82&amp;'ii. car travel'!I82</f>
        <v/>
      </c>
      <c r="M73" s="28">
        <f>VLOOKUP(L73,'emission factors'!$B$19:$E$44,3,FALSE)</f>
        <v>0.22911000000000001</v>
      </c>
      <c r="N73" s="28">
        <f>IF('ii. car travel'!G82="miles",'footprint calculation'!$B$76,1)</f>
        <v>1</v>
      </c>
      <c r="O73" s="28">
        <f>M73*'ii. car travel'!E82*'ii. car travel'!F82*'footprint calculation'!N73</f>
        <v>0</v>
      </c>
      <c r="P73">
        <v>67</v>
      </c>
      <c r="Q73" s="59">
        <f>IF('iii. train travel'!G80="miles",'footprint calculation'!$B$76,1)</f>
        <v>1</v>
      </c>
      <c r="R73" s="35">
        <f>IF('iii. train travel'!H80="yes",2,1)</f>
        <v>1</v>
      </c>
      <c r="S73" s="36">
        <f>Q73*'emission factors'!$D$16*'iii. train travel'!E80*'iii. train travel'!F80*R73</f>
        <v>0</v>
      </c>
      <c r="U73">
        <v>67</v>
      </c>
      <c r="V73" s="59">
        <f>IF('iv. coach travel'!G80="miles",'footprint calculation'!$B$76,1)</f>
        <v>1</v>
      </c>
      <c r="W73" s="35">
        <f>IF('iv. coach travel'!H80="yes",2,1)</f>
        <v>1</v>
      </c>
      <c r="X73" s="59">
        <f>V73*W73*'emission factors'!$D$15*'iv. coach travel'!E80*'iv. coach travel'!F80</f>
        <v>0</v>
      </c>
    </row>
    <row r="74" spans="2:24">
      <c r="B74" s="20" t="s">
        <v>821</v>
      </c>
      <c r="E74">
        <v>68</v>
      </c>
      <c r="F74" s="35">
        <f>IFERROR('i. air travel'!K84,0)</f>
        <v>0</v>
      </c>
      <c r="G74" s="36">
        <f>IFERROR(F74*'i. air travel'!I84,0)</f>
        <v>0</v>
      </c>
      <c r="H74" s="28">
        <f>IF(ISERROR(VLOOKUP(F74,'emission factors'!$C$7:$D$9,2,TRUE)),"",VLOOKUP(F74,'emission factors'!$C$7:$D$9,2,TRUE))</f>
        <v>0.28283999999999998</v>
      </c>
      <c r="I74" s="37">
        <f t="shared" si="6"/>
        <v>0</v>
      </c>
      <c r="K74">
        <v>68</v>
      </c>
      <c r="L74" s="28" t="str">
        <f>'ii. car travel'!H83&amp;'ii. car travel'!I83</f>
        <v/>
      </c>
      <c r="M74" s="28">
        <f>VLOOKUP(L74,'emission factors'!$B$19:$E$44,3,FALSE)</f>
        <v>0.22911000000000001</v>
      </c>
      <c r="N74" s="28">
        <f>IF('ii. car travel'!G83="miles",'footprint calculation'!$B$76,1)</f>
        <v>1</v>
      </c>
      <c r="O74" s="28">
        <f>M74*'ii. car travel'!E83*'ii. car travel'!F83*'footprint calculation'!N74</f>
        <v>0</v>
      </c>
      <c r="P74">
        <v>68</v>
      </c>
      <c r="Q74" s="59">
        <f>IF('iii. train travel'!G81="miles",'footprint calculation'!$B$76,1)</f>
        <v>1</v>
      </c>
      <c r="R74" s="35">
        <f>IF('iii. train travel'!H81="yes",2,1)</f>
        <v>1</v>
      </c>
      <c r="S74" s="36">
        <f>Q74*'emission factors'!$D$16*'iii. train travel'!E81*'iii. train travel'!F81*R74</f>
        <v>0</v>
      </c>
      <c r="U74">
        <v>68</v>
      </c>
      <c r="V74" s="59">
        <f>IF('iv. coach travel'!G81="miles",'footprint calculation'!$B$76,1)</f>
        <v>1</v>
      </c>
      <c r="W74" s="35">
        <f>IF('iv. coach travel'!H81="yes",2,1)</f>
        <v>1</v>
      </c>
      <c r="X74" s="59">
        <f>V74*W74*'emission factors'!$D$15*'iv. coach travel'!E81*'iv. coach travel'!F81</f>
        <v>0</v>
      </c>
    </row>
    <row r="75" spans="2:24">
      <c r="E75">
        <v>69</v>
      </c>
      <c r="F75" s="35">
        <f>IFERROR('i. air travel'!K85,0)</f>
        <v>0</v>
      </c>
      <c r="G75" s="36">
        <f>IFERROR(F75*'i. air travel'!I85,0)</f>
        <v>0</v>
      </c>
      <c r="H75" s="28">
        <f>IF(ISERROR(VLOOKUP(F75,'emission factors'!$C$7:$D$9,2,TRUE)),"",VLOOKUP(F75,'emission factors'!$C$7:$D$9,2,TRUE))</f>
        <v>0.28283999999999998</v>
      </c>
      <c r="I75" s="37">
        <f t="shared" si="6"/>
        <v>0</v>
      </c>
      <c r="K75">
        <v>69</v>
      </c>
      <c r="L75" s="28" t="str">
        <f>'ii. car travel'!H84&amp;'ii. car travel'!I84</f>
        <v/>
      </c>
      <c r="M75" s="28">
        <f>VLOOKUP(L75,'emission factors'!$B$19:$E$44,3,FALSE)</f>
        <v>0.22911000000000001</v>
      </c>
      <c r="N75" s="28">
        <f>IF('ii. car travel'!G84="miles",'footprint calculation'!$B$76,1)</f>
        <v>1</v>
      </c>
      <c r="O75" s="28">
        <f>M75*'ii. car travel'!E84*'ii. car travel'!F84*'footprint calculation'!N75</f>
        <v>0</v>
      </c>
      <c r="P75">
        <v>69</v>
      </c>
      <c r="Q75" s="59">
        <f>IF('iii. train travel'!G82="miles",'footprint calculation'!$B$76,1)</f>
        <v>1</v>
      </c>
      <c r="R75" s="35">
        <f>IF('iii. train travel'!H82="yes",2,1)</f>
        <v>1</v>
      </c>
      <c r="S75" s="36">
        <f>Q75*'emission factors'!$D$16*'iii. train travel'!E82*'iii. train travel'!F82*R75</f>
        <v>0</v>
      </c>
      <c r="U75">
        <v>69</v>
      </c>
      <c r="V75" s="59">
        <f>IF('iv. coach travel'!G82="miles",'footprint calculation'!$B$76,1)</f>
        <v>1</v>
      </c>
      <c r="W75" s="35">
        <f>IF('iv. coach travel'!H82="yes",2,1)</f>
        <v>1</v>
      </c>
      <c r="X75" s="59">
        <f>V75*W75*'emission factors'!$D$15*'iv. coach travel'!E82*'iv. coach travel'!F82</f>
        <v>0</v>
      </c>
    </row>
    <row r="76" spans="2:24">
      <c r="B76" s="30">
        <v>1.6093440000000001</v>
      </c>
      <c r="C76" s="57" t="s">
        <v>822</v>
      </c>
      <c r="E76">
        <v>70</v>
      </c>
      <c r="F76" s="35">
        <f>IFERROR('i. air travel'!K86,0)</f>
        <v>0</v>
      </c>
      <c r="G76" s="36">
        <f>IFERROR(F76*'i. air travel'!I86,0)</f>
        <v>0</v>
      </c>
      <c r="H76" s="28">
        <f>IF(ISERROR(VLOOKUP(F76,'emission factors'!$C$7:$D$9,2,TRUE)),"",VLOOKUP(F76,'emission factors'!$C$7:$D$9,2,TRUE))</f>
        <v>0.28283999999999998</v>
      </c>
      <c r="I76" s="37">
        <f t="shared" si="6"/>
        <v>0</v>
      </c>
      <c r="K76">
        <v>70</v>
      </c>
      <c r="L76" s="28" t="str">
        <f>'ii. car travel'!H85&amp;'ii. car travel'!I85</f>
        <v/>
      </c>
      <c r="M76" s="28">
        <f>VLOOKUP(L76,'emission factors'!$B$19:$E$44,3,FALSE)</f>
        <v>0.22911000000000001</v>
      </c>
      <c r="N76" s="28">
        <f>IF('ii. car travel'!G85="miles",'footprint calculation'!$B$76,1)</f>
        <v>1</v>
      </c>
      <c r="O76" s="28">
        <f>M76*'ii. car travel'!E85*'ii. car travel'!F85*'footprint calculation'!N76</f>
        <v>0</v>
      </c>
      <c r="P76">
        <v>70</v>
      </c>
      <c r="Q76" s="59">
        <f>IF('iii. train travel'!G83="miles",'footprint calculation'!$B$76,1)</f>
        <v>1</v>
      </c>
      <c r="R76" s="35">
        <f>IF('iii. train travel'!H83="yes",2,1)</f>
        <v>1</v>
      </c>
      <c r="S76" s="36">
        <f>Q76*'emission factors'!$D$16*'iii. train travel'!E83*'iii. train travel'!F83*R76</f>
        <v>0</v>
      </c>
      <c r="U76">
        <v>70</v>
      </c>
      <c r="V76" s="59">
        <f>IF('iv. coach travel'!G83="miles",'footprint calculation'!$B$76,1)</f>
        <v>1</v>
      </c>
      <c r="W76" s="35">
        <f>IF('iv. coach travel'!H83="yes",2,1)</f>
        <v>1</v>
      </c>
      <c r="X76" s="59">
        <f>V76*W76*'emission factors'!$D$15*'iv. coach travel'!E83*'iv. coach travel'!F83</f>
        <v>0</v>
      </c>
    </row>
    <row r="77" spans="2:24">
      <c r="B77" s="30">
        <v>9.2902999999999999E-2</v>
      </c>
      <c r="C77" s="57" t="s">
        <v>823</v>
      </c>
      <c r="E77">
        <v>71</v>
      </c>
      <c r="F77" s="35">
        <f>IFERROR('i. air travel'!K87,0)</f>
        <v>0</v>
      </c>
      <c r="G77" s="36">
        <f>IFERROR(F77*'i. air travel'!I87,0)</f>
        <v>0</v>
      </c>
      <c r="H77" s="28">
        <f>IF(ISERROR(VLOOKUP(F77,'emission factors'!$C$7:$D$9,2,TRUE)),"",VLOOKUP(F77,'emission factors'!$C$7:$D$9,2,TRUE))</f>
        <v>0.28283999999999998</v>
      </c>
      <c r="I77" s="37">
        <f t="shared" si="6"/>
        <v>0</v>
      </c>
      <c r="K77">
        <v>71</v>
      </c>
      <c r="L77" s="28" t="str">
        <f>'ii. car travel'!H86&amp;'ii. car travel'!I86</f>
        <v/>
      </c>
      <c r="M77" s="28">
        <f>VLOOKUP(L77,'emission factors'!$B$19:$E$44,3,FALSE)</f>
        <v>0.22911000000000001</v>
      </c>
      <c r="N77" s="28">
        <f>IF('ii. car travel'!G86="miles",'footprint calculation'!$B$76,1)</f>
        <v>1</v>
      </c>
      <c r="O77" s="28">
        <f>M77*'ii. car travel'!E86*'ii. car travel'!F86*'footprint calculation'!N77</f>
        <v>0</v>
      </c>
      <c r="P77">
        <v>71</v>
      </c>
      <c r="Q77" s="59">
        <f>IF('iii. train travel'!G84="miles",'footprint calculation'!$B$76,1)</f>
        <v>1</v>
      </c>
      <c r="R77" s="35">
        <f>IF('iii. train travel'!H84="yes",2,1)</f>
        <v>1</v>
      </c>
      <c r="S77" s="36">
        <f>Q77*'emission factors'!$D$16*'iii. train travel'!E84*'iii. train travel'!F84*R77</f>
        <v>0</v>
      </c>
      <c r="U77">
        <v>71</v>
      </c>
      <c r="V77" s="59">
        <f>IF('iv. coach travel'!G84="miles",'footprint calculation'!$B$76,1)</f>
        <v>1</v>
      </c>
      <c r="W77" s="35">
        <f>IF('iv. coach travel'!H84="yes",2,1)</f>
        <v>1</v>
      </c>
      <c r="X77" s="59">
        <f>V77*W77*'emission factors'!$D$15*'iv. coach travel'!E84*'iv. coach travel'!F84</f>
        <v>0</v>
      </c>
    </row>
    <row r="78" spans="2:24">
      <c r="E78">
        <v>72</v>
      </c>
      <c r="F78" s="35">
        <f>IFERROR('i. air travel'!K88,0)</f>
        <v>0</v>
      </c>
      <c r="G78" s="36">
        <f>IFERROR(F78*'i. air travel'!I88,0)</f>
        <v>0</v>
      </c>
      <c r="H78" s="28">
        <f>IF(ISERROR(VLOOKUP(F78,'emission factors'!$C$7:$D$9,2,TRUE)),"",VLOOKUP(F78,'emission factors'!$C$7:$D$9,2,TRUE))</f>
        <v>0.28283999999999998</v>
      </c>
      <c r="I78" s="37">
        <f t="shared" si="6"/>
        <v>0</v>
      </c>
      <c r="K78">
        <v>72</v>
      </c>
      <c r="L78" s="28" t="str">
        <f>'ii. car travel'!H87&amp;'ii. car travel'!I87</f>
        <v/>
      </c>
      <c r="M78" s="28">
        <f>VLOOKUP(L78,'emission factors'!$B$19:$E$44,3,FALSE)</f>
        <v>0.22911000000000001</v>
      </c>
      <c r="N78" s="28">
        <f>IF('ii. car travel'!G87="miles",'footprint calculation'!$B$76,1)</f>
        <v>1</v>
      </c>
      <c r="O78" s="28">
        <f>M78*'ii. car travel'!E87*'ii. car travel'!F87*'footprint calculation'!N78</f>
        <v>0</v>
      </c>
      <c r="P78">
        <v>72</v>
      </c>
      <c r="Q78" s="59">
        <f>IF('iii. train travel'!G85="miles",'footprint calculation'!$B$76,1)</f>
        <v>1</v>
      </c>
      <c r="R78" s="35">
        <f>IF('iii. train travel'!H85="yes",2,1)</f>
        <v>1</v>
      </c>
      <c r="S78" s="36">
        <f>Q78*'emission factors'!$D$16*'iii. train travel'!E85*'iii. train travel'!F85*R78</f>
        <v>0</v>
      </c>
      <c r="U78">
        <v>72</v>
      </c>
      <c r="V78" s="59">
        <f>IF('iv. coach travel'!G85="miles",'footprint calculation'!$B$76,1)</f>
        <v>1</v>
      </c>
      <c r="W78" s="35">
        <f>IF('iv. coach travel'!H85="yes",2,1)</f>
        <v>1</v>
      </c>
      <c r="X78" s="59">
        <f>V78*W78*'emission factors'!$D$15*'iv. coach travel'!E85*'iv. coach travel'!F85</f>
        <v>0</v>
      </c>
    </row>
    <row r="79" spans="2:24">
      <c r="B79" s="20" t="s">
        <v>824</v>
      </c>
      <c r="E79">
        <v>73</v>
      </c>
      <c r="F79" s="35">
        <f>IFERROR('i. air travel'!K89,0)</f>
        <v>0</v>
      </c>
      <c r="G79" s="36">
        <f>IFERROR(F79*'i. air travel'!I89,0)</f>
        <v>0</v>
      </c>
      <c r="H79" s="28">
        <f>IF(ISERROR(VLOOKUP(F79,'emission factors'!$C$7:$D$9,2,TRUE)),"",VLOOKUP(F79,'emission factors'!$C$7:$D$9,2,TRUE))</f>
        <v>0.28283999999999998</v>
      </c>
      <c r="I79" s="37">
        <f t="shared" si="6"/>
        <v>0</v>
      </c>
      <c r="K79">
        <v>73</v>
      </c>
      <c r="L79" s="28" t="str">
        <f>'ii. car travel'!H88&amp;'ii. car travel'!I88</f>
        <v/>
      </c>
      <c r="M79" s="28">
        <f>VLOOKUP(L79,'emission factors'!$B$19:$E$44,3,FALSE)</f>
        <v>0.22911000000000001</v>
      </c>
      <c r="N79" s="28">
        <f>IF('ii. car travel'!G88="miles",'footprint calculation'!$B$76,1)</f>
        <v>1</v>
      </c>
      <c r="O79" s="28">
        <f>M79*'ii. car travel'!E88*'ii. car travel'!F88*'footprint calculation'!N79</f>
        <v>0</v>
      </c>
      <c r="P79">
        <v>73</v>
      </c>
      <c r="Q79" s="59">
        <f>IF('iii. train travel'!G86="miles",'footprint calculation'!$B$76,1)</f>
        <v>1</v>
      </c>
      <c r="R79" s="35">
        <f>IF('iii. train travel'!H86="yes",2,1)</f>
        <v>1</v>
      </c>
      <c r="S79" s="36">
        <f>Q79*'emission factors'!$D$16*'iii. train travel'!E86*'iii. train travel'!F86*R79</f>
        <v>0</v>
      </c>
      <c r="U79">
        <v>73</v>
      </c>
      <c r="V79" s="59">
        <f>IF('iv. coach travel'!G86="miles",'footprint calculation'!$B$76,1)</f>
        <v>1</v>
      </c>
      <c r="W79" s="35">
        <f>IF('iv. coach travel'!H86="yes",2,1)</f>
        <v>1</v>
      </c>
      <c r="X79" s="59">
        <f>V79*W79*'emission factors'!$D$15*'iv. coach travel'!E86*'iv. coach travel'!F86</f>
        <v>0</v>
      </c>
    </row>
    <row r="80" spans="2:24">
      <c r="E80">
        <v>74</v>
      </c>
      <c r="F80" s="35">
        <f>IFERROR('i. air travel'!K90,0)</f>
        <v>0</v>
      </c>
      <c r="G80" s="36">
        <f>IFERROR(F80*'i. air travel'!I90,0)</f>
        <v>0</v>
      </c>
      <c r="H80" s="28">
        <f>IF(ISERROR(VLOOKUP(F80,'emission factors'!$C$7:$D$9,2,TRUE)),"",VLOOKUP(F80,'emission factors'!$C$7:$D$9,2,TRUE))</f>
        <v>0.28283999999999998</v>
      </c>
      <c r="I80" s="37">
        <f t="shared" si="6"/>
        <v>0</v>
      </c>
      <c r="K80">
        <v>74</v>
      </c>
      <c r="L80" s="28" t="str">
        <f>'ii. car travel'!H89&amp;'ii. car travel'!I89</f>
        <v/>
      </c>
      <c r="M80" s="28">
        <f>VLOOKUP(L80,'emission factors'!$B$19:$E$44,3,FALSE)</f>
        <v>0.22911000000000001</v>
      </c>
      <c r="N80" s="28">
        <f>IF('ii. car travel'!G89="miles",'footprint calculation'!$B$76,1)</f>
        <v>1</v>
      </c>
      <c r="O80" s="28">
        <f>M80*'ii. car travel'!E89*'ii. car travel'!F89*'footprint calculation'!N80</f>
        <v>0</v>
      </c>
      <c r="P80">
        <v>74</v>
      </c>
      <c r="Q80" s="59">
        <f>IF('iii. train travel'!G87="miles",'footprint calculation'!$B$76,1)</f>
        <v>1</v>
      </c>
      <c r="R80" s="35">
        <f>IF('iii. train travel'!H87="yes",2,1)</f>
        <v>1</v>
      </c>
      <c r="S80" s="36">
        <f>Q80*'emission factors'!$D$16*'iii. train travel'!E87*'iii. train travel'!F87*R80</f>
        <v>0</v>
      </c>
      <c r="U80">
        <v>74</v>
      </c>
      <c r="V80" s="59">
        <f>IF('iv. coach travel'!G87="miles",'footprint calculation'!$B$76,1)</f>
        <v>1</v>
      </c>
      <c r="W80" s="35">
        <f>IF('iv. coach travel'!H87="yes",2,1)</f>
        <v>1</v>
      </c>
      <c r="X80" s="59">
        <f>V80*W80*'emission factors'!$D$15*'iv. coach travel'!E87*'iv. coach travel'!F87</f>
        <v>0</v>
      </c>
    </row>
    <row r="81" spans="2:24">
      <c r="B81" s="28" t="s">
        <v>316</v>
      </c>
      <c r="C81" s="57">
        <f>C21</f>
        <v>98.535418115446916</v>
      </c>
      <c r="E81">
        <v>75</v>
      </c>
      <c r="F81" s="35">
        <f>IFERROR('i. air travel'!K91,0)</f>
        <v>0</v>
      </c>
      <c r="G81" s="36">
        <f>IFERROR(F81*'i. air travel'!I91,0)</f>
        <v>0</v>
      </c>
      <c r="H81" s="28">
        <f>IF(ISERROR(VLOOKUP(F81,'emission factors'!$C$7:$D$9,2,TRUE)),"",VLOOKUP(F81,'emission factors'!$C$7:$D$9,2,TRUE))</f>
        <v>0.28283999999999998</v>
      </c>
      <c r="I81" s="37">
        <f t="shared" si="6"/>
        <v>0</v>
      </c>
      <c r="K81">
        <v>75</v>
      </c>
      <c r="L81" s="28" t="str">
        <f>'ii. car travel'!H90&amp;'ii. car travel'!I90</f>
        <v/>
      </c>
      <c r="M81" s="28">
        <f>VLOOKUP(L81,'emission factors'!$B$19:$E$44,3,FALSE)</f>
        <v>0.22911000000000001</v>
      </c>
      <c r="N81" s="28">
        <f>IF('ii. car travel'!G90="miles",'footprint calculation'!$B$76,1)</f>
        <v>1</v>
      </c>
      <c r="O81" s="28">
        <f>M81*'ii. car travel'!E90*'ii. car travel'!F90*'footprint calculation'!N81</f>
        <v>0</v>
      </c>
      <c r="P81">
        <v>75</v>
      </c>
      <c r="Q81" s="59">
        <f>IF('iii. train travel'!G88="miles",'footprint calculation'!$B$76,1)</f>
        <v>1</v>
      </c>
      <c r="R81" s="35">
        <f>IF('iii. train travel'!H88="yes",2,1)</f>
        <v>1</v>
      </c>
      <c r="S81" s="36">
        <f>Q81*'emission factors'!$D$16*'iii. train travel'!E88*'iii. train travel'!F88*R81</f>
        <v>0</v>
      </c>
      <c r="U81">
        <v>75</v>
      </c>
      <c r="V81" s="59">
        <f>IF('iv. coach travel'!G88="miles",'footprint calculation'!$B$76,1)</f>
        <v>1</v>
      </c>
      <c r="W81" s="35">
        <f>IF('iv. coach travel'!H88="yes",2,1)</f>
        <v>1</v>
      </c>
      <c r="X81" s="59">
        <f>V81*W81*'emission factors'!$D$15*'iv. coach travel'!E88*'iv. coach travel'!F88</f>
        <v>0</v>
      </c>
    </row>
    <row r="82" spans="2:24">
      <c r="B82" s="28" t="s">
        <v>825</v>
      </c>
      <c r="C82" s="57">
        <f>C27</f>
        <v>8.1599999999999992E-2</v>
      </c>
      <c r="E82">
        <v>76</v>
      </c>
      <c r="F82" s="35">
        <f>IFERROR('i. air travel'!K92,0)</f>
        <v>0</v>
      </c>
      <c r="G82" s="36">
        <f>IFERROR(F82*'i. air travel'!I92,0)</f>
        <v>0</v>
      </c>
      <c r="H82" s="28">
        <f>IF(ISERROR(VLOOKUP(F82,'emission factors'!$C$7:$D$9,2,TRUE)),"",VLOOKUP(F82,'emission factors'!$C$7:$D$9,2,TRUE))</f>
        <v>0.28283999999999998</v>
      </c>
      <c r="I82" s="37">
        <f t="shared" si="6"/>
        <v>0</v>
      </c>
      <c r="K82">
        <v>76</v>
      </c>
      <c r="L82" s="28" t="str">
        <f>'ii. car travel'!H91&amp;'ii. car travel'!I91</f>
        <v/>
      </c>
      <c r="M82" s="28">
        <f>VLOOKUP(L82,'emission factors'!$B$19:$E$44,3,FALSE)</f>
        <v>0.22911000000000001</v>
      </c>
      <c r="N82" s="28">
        <f>IF('ii. car travel'!G91="miles",'footprint calculation'!$B$76,1)</f>
        <v>1</v>
      </c>
      <c r="O82" s="28">
        <f>M82*'ii. car travel'!E91*'ii. car travel'!F91*'footprint calculation'!N82</f>
        <v>0</v>
      </c>
      <c r="P82">
        <v>76</v>
      </c>
      <c r="Q82" s="59">
        <f>IF('iii. train travel'!G89="miles",'footprint calculation'!$B$76,1)</f>
        <v>1</v>
      </c>
      <c r="R82" s="35">
        <f>IF('iii. train travel'!H89="yes",2,1)</f>
        <v>1</v>
      </c>
      <c r="S82" s="36">
        <f>Q82*'emission factors'!$D$16*'iii. train travel'!E89*'iii. train travel'!F89*R82</f>
        <v>0</v>
      </c>
      <c r="U82">
        <v>76</v>
      </c>
      <c r="V82" s="59">
        <f>IF('iv. coach travel'!G89="miles",'footprint calculation'!$B$76,1)</f>
        <v>1</v>
      </c>
      <c r="W82" s="35">
        <f>IF('iv. coach travel'!H89="yes",2,1)</f>
        <v>1</v>
      </c>
      <c r="X82" s="59">
        <f>V82*W82*'emission factors'!$D$15*'iv. coach travel'!E89*'iv. coach travel'!F89</f>
        <v>0</v>
      </c>
    </row>
    <row r="83" spans="2:24">
      <c r="B83" s="28" t="s">
        <v>61</v>
      </c>
      <c r="C83" s="57">
        <f>C37</f>
        <v>0.3278355437479949</v>
      </c>
      <c r="E83">
        <v>77</v>
      </c>
      <c r="F83" s="35">
        <f>IFERROR('i. air travel'!K93,0)</f>
        <v>0</v>
      </c>
      <c r="G83" s="36">
        <f>IFERROR(F83*'i. air travel'!I93,0)</f>
        <v>0</v>
      </c>
      <c r="H83" s="28">
        <f>IF(ISERROR(VLOOKUP(F83,'emission factors'!$C$7:$D$9,2,TRUE)),"",VLOOKUP(F83,'emission factors'!$C$7:$D$9,2,TRUE))</f>
        <v>0.28283999999999998</v>
      </c>
      <c r="I83" s="37">
        <f t="shared" si="6"/>
        <v>0</v>
      </c>
      <c r="K83">
        <v>77</v>
      </c>
      <c r="L83" s="28" t="str">
        <f>'ii. car travel'!H92&amp;'ii. car travel'!I92</f>
        <v/>
      </c>
      <c r="M83" s="28">
        <f>VLOOKUP(L83,'emission factors'!$B$19:$E$44,3,FALSE)</f>
        <v>0.22911000000000001</v>
      </c>
      <c r="N83" s="28">
        <f>IF('ii. car travel'!G92="miles",'footprint calculation'!$B$76,1)</f>
        <v>1</v>
      </c>
      <c r="O83" s="28">
        <f>M83*'ii. car travel'!E92*'ii. car travel'!F92*'footprint calculation'!N83</f>
        <v>0</v>
      </c>
      <c r="P83">
        <v>77</v>
      </c>
      <c r="Q83" s="59">
        <f>IF('iii. train travel'!G90="miles",'footprint calculation'!$B$76,1)</f>
        <v>1</v>
      </c>
      <c r="R83" s="35">
        <f>IF('iii. train travel'!H90="yes",2,1)</f>
        <v>1</v>
      </c>
      <c r="S83" s="36">
        <f>Q83*'emission factors'!$D$16*'iii. train travel'!E90*'iii. train travel'!F90*R83</f>
        <v>0</v>
      </c>
      <c r="U83">
        <v>77</v>
      </c>
      <c r="V83" s="59">
        <f>IF('iv. coach travel'!G90="miles",'footprint calculation'!$B$76,1)</f>
        <v>1</v>
      </c>
      <c r="W83" s="35">
        <f>IF('iv. coach travel'!H90="yes",2,1)</f>
        <v>1</v>
      </c>
      <c r="X83" s="59">
        <f>V83*W83*'emission factors'!$D$15*'iv. coach travel'!E90*'iv. coach travel'!F90</f>
        <v>0</v>
      </c>
    </row>
    <row r="84" spans="2:24">
      <c r="B84" s="28" t="s">
        <v>826</v>
      </c>
      <c r="C84" s="57">
        <f>C45+C50</f>
        <v>9.2827453503496235E-2</v>
      </c>
      <c r="E84">
        <v>78</v>
      </c>
      <c r="F84" s="35">
        <f>IFERROR('i. air travel'!K94,0)</f>
        <v>0</v>
      </c>
      <c r="G84" s="36">
        <f>IFERROR(F84*'i. air travel'!I94,0)</f>
        <v>0</v>
      </c>
      <c r="H84" s="28">
        <f>IF(ISERROR(VLOOKUP(F84,'emission factors'!$C$7:$D$9,2,TRUE)),"",VLOOKUP(F84,'emission factors'!$C$7:$D$9,2,TRUE))</f>
        <v>0.28283999999999998</v>
      </c>
      <c r="I84" s="37">
        <f t="shared" si="6"/>
        <v>0</v>
      </c>
      <c r="K84">
        <v>78</v>
      </c>
      <c r="L84" s="28" t="str">
        <f>'ii. car travel'!H93&amp;'ii. car travel'!I93</f>
        <v/>
      </c>
      <c r="M84" s="28">
        <f>VLOOKUP(L84,'emission factors'!$B$19:$E$44,3,FALSE)</f>
        <v>0.22911000000000001</v>
      </c>
      <c r="N84" s="28">
        <f>IF('ii. car travel'!G93="miles",'footprint calculation'!$B$76,1)</f>
        <v>1</v>
      </c>
      <c r="O84" s="28">
        <f>M84*'ii. car travel'!E93*'ii. car travel'!F93*'footprint calculation'!N84</f>
        <v>0</v>
      </c>
      <c r="P84">
        <v>78</v>
      </c>
      <c r="Q84" s="59">
        <f>IF('iii. train travel'!G91="miles",'footprint calculation'!$B$76,1)</f>
        <v>1</v>
      </c>
      <c r="R84" s="35">
        <f>IF('iii. train travel'!H91="yes",2,1)</f>
        <v>1</v>
      </c>
      <c r="S84" s="36">
        <f>Q84*'emission factors'!$D$16*'iii. train travel'!E91*'iii. train travel'!F91*R84</f>
        <v>0</v>
      </c>
      <c r="U84">
        <v>78</v>
      </c>
      <c r="V84" s="59">
        <f>IF('iv. coach travel'!G91="miles",'footprint calculation'!$B$76,1)</f>
        <v>1</v>
      </c>
      <c r="W84" s="35">
        <f>IF('iv. coach travel'!H91="yes",2,1)</f>
        <v>1</v>
      </c>
      <c r="X84" s="59">
        <f>V84*W84*'emission factors'!$D$15*'iv. coach travel'!E91*'iv. coach travel'!F91</f>
        <v>0</v>
      </c>
    </row>
    <row r="85" spans="2:24">
      <c r="B85" s="28" t="s">
        <v>827</v>
      </c>
      <c r="C85" s="57">
        <f>C69</f>
        <v>0</v>
      </c>
      <c r="E85">
        <v>79</v>
      </c>
      <c r="F85" s="35">
        <f>IFERROR('i. air travel'!K95,0)</f>
        <v>0</v>
      </c>
      <c r="G85" s="36">
        <f>IFERROR(F85*'i. air travel'!I95,0)</f>
        <v>0</v>
      </c>
      <c r="H85" s="28">
        <f>IF(ISERROR(VLOOKUP(F85,'emission factors'!$C$7:$D$9,2,TRUE)),"",VLOOKUP(F85,'emission factors'!$C$7:$D$9,2,TRUE))</f>
        <v>0.28283999999999998</v>
      </c>
      <c r="I85" s="37">
        <f t="shared" si="6"/>
        <v>0</v>
      </c>
      <c r="K85">
        <v>79</v>
      </c>
      <c r="L85" s="28" t="str">
        <f>'ii. car travel'!H94&amp;'ii. car travel'!I94</f>
        <v/>
      </c>
      <c r="M85" s="28">
        <f>VLOOKUP(L85,'emission factors'!$B$19:$E$44,3,FALSE)</f>
        <v>0.22911000000000001</v>
      </c>
      <c r="N85" s="28">
        <f>IF('ii. car travel'!G94="miles",'footprint calculation'!$B$76,1)</f>
        <v>1</v>
      </c>
      <c r="O85" s="28">
        <f>M85*'ii. car travel'!E94*'ii. car travel'!F94*'footprint calculation'!N85</f>
        <v>0</v>
      </c>
      <c r="P85">
        <v>79</v>
      </c>
      <c r="Q85" s="59">
        <f>IF('iii. train travel'!G92="miles",'footprint calculation'!$B$76,1)</f>
        <v>1</v>
      </c>
      <c r="R85" s="35">
        <f>IF('iii. train travel'!H92="yes",2,1)</f>
        <v>1</v>
      </c>
      <c r="S85" s="36">
        <f>Q85*'emission factors'!$D$16*'iii. train travel'!E92*'iii. train travel'!F92*R85</f>
        <v>0</v>
      </c>
      <c r="U85">
        <v>79</v>
      </c>
      <c r="V85" s="59">
        <f>IF('iv. coach travel'!G92="miles",'footprint calculation'!$B$76,1)</f>
        <v>1</v>
      </c>
      <c r="W85" s="35">
        <f>IF('iv. coach travel'!H92="yes",2,1)</f>
        <v>1</v>
      </c>
      <c r="X85" s="59">
        <f>V85*W85*'emission factors'!$D$15*'iv. coach travel'!E92*'iv. coach travel'!F92</f>
        <v>0</v>
      </c>
    </row>
    <row r="86" spans="2:24">
      <c r="E86">
        <v>80</v>
      </c>
      <c r="F86" s="35">
        <f>IFERROR('i. air travel'!K96,0)</f>
        <v>0</v>
      </c>
      <c r="G86" s="36">
        <f>IFERROR(F86*'i. air travel'!I96,0)</f>
        <v>0</v>
      </c>
      <c r="H86" s="28">
        <f>IF(ISERROR(VLOOKUP(F86,'emission factors'!$C$7:$D$9,2,TRUE)),"",VLOOKUP(F86,'emission factors'!$C$7:$D$9,2,TRUE))</f>
        <v>0.28283999999999998</v>
      </c>
      <c r="I86" s="37">
        <f t="shared" si="6"/>
        <v>0</v>
      </c>
      <c r="K86">
        <v>80</v>
      </c>
      <c r="L86" s="28" t="str">
        <f>'ii. car travel'!H95&amp;'ii. car travel'!I95</f>
        <v/>
      </c>
      <c r="M86" s="28">
        <f>VLOOKUP(L86,'emission factors'!$B$19:$E$44,3,FALSE)</f>
        <v>0.22911000000000001</v>
      </c>
      <c r="N86" s="28">
        <f>IF('ii. car travel'!G95="miles",'footprint calculation'!$B$76,1)</f>
        <v>1</v>
      </c>
      <c r="O86" s="28">
        <f>M86*'ii. car travel'!E95*'ii. car travel'!F95*'footprint calculation'!N86</f>
        <v>0</v>
      </c>
      <c r="P86">
        <v>80</v>
      </c>
      <c r="Q86" s="59">
        <f>IF('iii. train travel'!G93="miles",'footprint calculation'!$B$76,1)</f>
        <v>1</v>
      </c>
      <c r="R86" s="35">
        <f>IF('iii. train travel'!H93="yes",2,1)</f>
        <v>1</v>
      </c>
      <c r="S86" s="36">
        <f>Q86*'emission factors'!$D$16*'iii. train travel'!E93*'iii. train travel'!F93*R86</f>
        <v>0</v>
      </c>
      <c r="U86">
        <v>80</v>
      </c>
      <c r="V86" s="59">
        <f>IF('iv. coach travel'!G93="miles",'footprint calculation'!$B$76,1)</f>
        <v>1</v>
      </c>
      <c r="W86" s="35">
        <f>IF('iv. coach travel'!H93="yes",2,1)</f>
        <v>1</v>
      </c>
      <c r="X86" s="59">
        <f>V86*W86*'emission factors'!$D$15*'iv. coach travel'!E93*'iv. coach travel'!F93</f>
        <v>0</v>
      </c>
    </row>
    <row r="87" spans="2:24">
      <c r="E87">
        <v>81</v>
      </c>
      <c r="F87" s="35">
        <f>IFERROR('i. air travel'!K97,0)</f>
        <v>0</v>
      </c>
      <c r="G87" s="36">
        <f>IFERROR(F87*'i. air travel'!I97,0)</f>
        <v>0</v>
      </c>
      <c r="H87" s="28">
        <f>IF(ISERROR(VLOOKUP(F87,'emission factors'!$C$7:$D$9,2,TRUE)),"",VLOOKUP(F87,'emission factors'!$C$7:$D$9,2,TRUE))</f>
        <v>0.28283999999999998</v>
      </c>
      <c r="I87" s="37">
        <f t="shared" si="6"/>
        <v>0</v>
      </c>
      <c r="K87">
        <v>81</v>
      </c>
      <c r="L87" s="28" t="str">
        <f>'ii. car travel'!H96&amp;'ii. car travel'!I96</f>
        <v/>
      </c>
      <c r="M87" s="28">
        <f>VLOOKUP(L87,'emission factors'!$B$19:$E$44,3,FALSE)</f>
        <v>0.22911000000000001</v>
      </c>
      <c r="N87" s="28">
        <f>IF('ii. car travel'!G96="miles",'footprint calculation'!$B$76,1)</f>
        <v>1</v>
      </c>
      <c r="O87" s="28">
        <f>M87*'ii. car travel'!E96*'ii. car travel'!F96*'footprint calculation'!N87</f>
        <v>0</v>
      </c>
      <c r="P87">
        <v>81</v>
      </c>
      <c r="Q87" s="59">
        <f>IF('iii. train travel'!G94="miles",'footprint calculation'!$B$76,1)</f>
        <v>1</v>
      </c>
      <c r="R87" s="35">
        <f>IF('iii. train travel'!H94="yes",2,1)</f>
        <v>1</v>
      </c>
      <c r="S87" s="36">
        <f>Q87*'emission factors'!$D$16*'iii. train travel'!E94*'iii. train travel'!F94*R87</f>
        <v>0</v>
      </c>
      <c r="U87">
        <v>81</v>
      </c>
      <c r="V87" s="59">
        <f>IF('iv. coach travel'!G94="miles",'footprint calculation'!$B$76,1)</f>
        <v>1</v>
      </c>
      <c r="W87" s="35">
        <f>IF('iv. coach travel'!H94="yes",2,1)</f>
        <v>1</v>
      </c>
      <c r="X87" s="59">
        <f>V87*W87*'emission factors'!$D$15*'iv. coach travel'!E94*'iv. coach travel'!F94</f>
        <v>0</v>
      </c>
    </row>
    <row r="88" spans="2:24">
      <c r="E88">
        <v>82</v>
      </c>
      <c r="F88" s="35">
        <f>IFERROR('i. air travel'!K98,0)</f>
        <v>0</v>
      </c>
      <c r="G88" s="36">
        <f>IFERROR(F88*'i. air travel'!I98,0)</f>
        <v>0</v>
      </c>
      <c r="H88" s="28">
        <f>IF(ISERROR(VLOOKUP(F88,'emission factors'!$C$7:$D$9,2,TRUE)),"",VLOOKUP(F88,'emission factors'!$C$7:$D$9,2,TRUE))</f>
        <v>0.28283999999999998</v>
      </c>
      <c r="I88" s="37">
        <f t="shared" si="6"/>
        <v>0</v>
      </c>
      <c r="K88">
        <v>82</v>
      </c>
      <c r="L88" s="28" t="str">
        <f>'ii. car travel'!H97&amp;'ii. car travel'!I97</f>
        <v/>
      </c>
      <c r="M88" s="28">
        <f>VLOOKUP(L88,'emission factors'!$B$19:$E$44,3,FALSE)</f>
        <v>0.22911000000000001</v>
      </c>
      <c r="N88" s="28">
        <f>IF('ii. car travel'!G97="miles",'footprint calculation'!$B$76,1)</f>
        <v>1</v>
      </c>
      <c r="O88" s="28">
        <f>M88*'ii. car travel'!E97*'ii. car travel'!F97*'footprint calculation'!N88</f>
        <v>0</v>
      </c>
      <c r="P88">
        <v>82</v>
      </c>
      <c r="Q88" s="59">
        <f>IF('iii. train travel'!G95="miles",'footprint calculation'!$B$76,1)</f>
        <v>1</v>
      </c>
      <c r="R88" s="35">
        <f>IF('iii. train travel'!H95="yes",2,1)</f>
        <v>1</v>
      </c>
      <c r="S88" s="36">
        <f>Q88*'emission factors'!$D$16*'iii. train travel'!E95*'iii. train travel'!F95*R88</f>
        <v>0</v>
      </c>
      <c r="U88">
        <v>82</v>
      </c>
      <c r="V88" s="59">
        <f>IF('iv. coach travel'!G95="miles",'footprint calculation'!$B$76,1)</f>
        <v>1</v>
      </c>
      <c r="W88" s="35">
        <f>IF('iv. coach travel'!H95="yes",2,1)</f>
        <v>1</v>
      </c>
      <c r="X88" s="59">
        <f>V88*W88*'emission factors'!$D$15*'iv. coach travel'!E95*'iv. coach travel'!F95</f>
        <v>0</v>
      </c>
    </row>
    <row r="89" spans="2:24">
      <c r="E89">
        <v>83</v>
      </c>
      <c r="F89" s="35">
        <f>IFERROR('i. air travel'!K99,0)</f>
        <v>0</v>
      </c>
      <c r="G89" s="36">
        <f>IFERROR(F89*'i. air travel'!I99,0)</f>
        <v>0</v>
      </c>
      <c r="H89" s="28">
        <f>IF(ISERROR(VLOOKUP(F89,'emission factors'!$C$7:$D$9,2,TRUE)),"",VLOOKUP(F89,'emission factors'!$C$7:$D$9,2,TRUE))</f>
        <v>0.28283999999999998</v>
      </c>
      <c r="I89" s="37">
        <f t="shared" si="6"/>
        <v>0</v>
      </c>
      <c r="K89">
        <v>83</v>
      </c>
      <c r="L89" s="28" t="str">
        <f>'ii. car travel'!H98&amp;'ii. car travel'!I98</f>
        <v/>
      </c>
      <c r="M89" s="28">
        <f>VLOOKUP(L89,'emission factors'!$B$19:$E$44,3,FALSE)</f>
        <v>0.22911000000000001</v>
      </c>
      <c r="N89" s="28">
        <f>IF('ii. car travel'!G98="miles",'footprint calculation'!$B$76,1)</f>
        <v>1</v>
      </c>
      <c r="O89" s="28">
        <f>M89*'ii. car travel'!E98*'ii. car travel'!F98*'footprint calculation'!N89</f>
        <v>0</v>
      </c>
      <c r="P89">
        <v>83</v>
      </c>
      <c r="Q89" s="59">
        <f>IF('iii. train travel'!G96="miles",'footprint calculation'!$B$76,1)</f>
        <v>1</v>
      </c>
      <c r="R89" s="35">
        <f>IF('iii. train travel'!H96="yes",2,1)</f>
        <v>1</v>
      </c>
      <c r="S89" s="36">
        <f>Q89*'emission factors'!$D$16*'iii. train travel'!E96*'iii. train travel'!F96*R89</f>
        <v>0</v>
      </c>
      <c r="U89">
        <v>83</v>
      </c>
      <c r="V89" s="59">
        <f>IF('iv. coach travel'!G96="miles",'footprint calculation'!$B$76,1)</f>
        <v>1</v>
      </c>
      <c r="W89" s="35">
        <f>IF('iv. coach travel'!H96="yes",2,1)</f>
        <v>1</v>
      </c>
      <c r="X89" s="59">
        <f>V89*W89*'emission factors'!$D$15*'iv. coach travel'!E96*'iv. coach travel'!F96</f>
        <v>0</v>
      </c>
    </row>
    <row r="90" spans="2:24">
      <c r="E90">
        <v>84</v>
      </c>
      <c r="F90" s="35">
        <f>IFERROR('i. air travel'!K100,0)</f>
        <v>0</v>
      </c>
      <c r="G90" s="36">
        <f>IFERROR(F90*'i. air travel'!I100,0)</f>
        <v>0</v>
      </c>
      <c r="H90" s="28">
        <f>IF(ISERROR(VLOOKUP(F90,'emission factors'!$C$7:$D$9,2,TRUE)),"",VLOOKUP(F90,'emission factors'!$C$7:$D$9,2,TRUE))</f>
        <v>0.28283999999999998</v>
      </c>
      <c r="I90" s="37">
        <f t="shared" si="6"/>
        <v>0</v>
      </c>
      <c r="K90">
        <v>84</v>
      </c>
      <c r="L90" s="28" t="str">
        <f>'ii. car travel'!H99&amp;'ii. car travel'!I99</f>
        <v/>
      </c>
      <c r="M90" s="28">
        <f>VLOOKUP(L90,'emission factors'!$B$19:$E$44,3,FALSE)</f>
        <v>0.22911000000000001</v>
      </c>
      <c r="N90" s="28">
        <f>IF('ii. car travel'!G99="miles",'footprint calculation'!$B$76,1)</f>
        <v>1</v>
      </c>
      <c r="O90" s="28">
        <f>M90*'ii. car travel'!E99*'ii. car travel'!F99*'footprint calculation'!N90</f>
        <v>0</v>
      </c>
      <c r="P90">
        <v>84</v>
      </c>
      <c r="Q90" s="59">
        <f>IF('iii. train travel'!G97="miles",'footprint calculation'!$B$76,1)</f>
        <v>1</v>
      </c>
      <c r="R90" s="35">
        <f>IF('iii. train travel'!H97="yes",2,1)</f>
        <v>1</v>
      </c>
      <c r="S90" s="36">
        <f>Q90*'emission factors'!$D$16*'iii. train travel'!E97*'iii. train travel'!F97*R90</f>
        <v>0</v>
      </c>
      <c r="U90">
        <v>84</v>
      </c>
      <c r="V90" s="59">
        <f>IF('iv. coach travel'!G97="miles",'footprint calculation'!$B$76,1)</f>
        <v>1</v>
      </c>
      <c r="W90" s="35">
        <f>IF('iv. coach travel'!H97="yes",2,1)</f>
        <v>1</v>
      </c>
      <c r="X90" s="59">
        <f>V90*W90*'emission factors'!$D$15*'iv. coach travel'!E97*'iv. coach travel'!F97</f>
        <v>0</v>
      </c>
    </row>
    <row r="91" spans="2:24">
      <c r="E91">
        <v>85</v>
      </c>
      <c r="F91" s="35">
        <f>IFERROR('i. air travel'!K101,0)</f>
        <v>0</v>
      </c>
      <c r="G91" s="36">
        <f>IFERROR(F91*'i. air travel'!I101,0)</f>
        <v>0</v>
      </c>
      <c r="H91" s="28">
        <f>IF(ISERROR(VLOOKUP(F91,'emission factors'!$C$7:$D$9,2,TRUE)),"",VLOOKUP(F91,'emission factors'!$C$7:$D$9,2,TRUE))</f>
        <v>0.28283999999999998</v>
      </c>
      <c r="I91" s="37">
        <f t="shared" si="6"/>
        <v>0</v>
      </c>
      <c r="K91">
        <v>85</v>
      </c>
      <c r="L91" s="28" t="str">
        <f>'ii. car travel'!H100&amp;'ii. car travel'!I100</f>
        <v/>
      </c>
      <c r="M91" s="28">
        <f>VLOOKUP(L91,'emission factors'!$B$19:$E$44,3,FALSE)</f>
        <v>0.22911000000000001</v>
      </c>
      <c r="N91" s="28">
        <f>IF('ii. car travel'!G100="miles",'footprint calculation'!$B$76,1)</f>
        <v>1</v>
      </c>
      <c r="O91" s="28">
        <f>M91*'ii. car travel'!E100*'ii. car travel'!F100*'footprint calculation'!N91</f>
        <v>0</v>
      </c>
      <c r="P91">
        <v>85</v>
      </c>
      <c r="Q91" s="59">
        <f>IF('iii. train travel'!G98="miles",'footprint calculation'!$B$76,1)</f>
        <v>1</v>
      </c>
      <c r="R91" s="35">
        <f>IF('iii. train travel'!H98="yes",2,1)</f>
        <v>1</v>
      </c>
      <c r="S91" s="36">
        <f>Q91*'emission factors'!$D$16*'iii. train travel'!E98*'iii. train travel'!F98*R91</f>
        <v>0</v>
      </c>
      <c r="U91">
        <v>85</v>
      </c>
      <c r="V91" s="59">
        <f>IF('iv. coach travel'!G98="miles",'footprint calculation'!$B$76,1)</f>
        <v>1</v>
      </c>
      <c r="W91" s="35">
        <f>IF('iv. coach travel'!H98="yes",2,1)</f>
        <v>1</v>
      </c>
      <c r="X91" s="59">
        <f>V91*W91*'emission factors'!$D$15*'iv. coach travel'!E98*'iv. coach travel'!F98</f>
        <v>0</v>
      </c>
    </row>
    <row r="92" spans="2:24">
      <c r="E92">
        <v>86</v>
      </c>
      <c r="F92" s="35">
        <f>IFERROR('i. air travel'!K102,0)</f>
        <v>0</v>
      </c>
      <c r="G92" s="36">
        <f>IFERROR(F92*'i. air travel'!I102,0)</f>
        <v>0</v>
      </c>
      <c r="H92" s="28">
        <f>IF(ISERROR(VLOOKUP(F92,'emission factors'!$C$7:$D$9,2,TRUE)),"",VLOOKUP(F92,'emission factors'!$C$7:$D$9,2,TRUE))</f>
        <v>0.28283999999999998</v>
      </c>
      <c r="I92" s="37">
        <f t="shared" si="6"/>
        <v>0</v>
      </c>
      <c r="K92">
        <v>86</v>
      </c>
      <c r="L92" s="28" t="str">
        <f>'ii. car travel'!H101&amp;'ii. car travel'!I101</f>
        <v/>
      </c>
      <c r="M92" s="28">
        <f>VLOOKUP(L92,'emission factors'!$B$19:$E$44,3,FALSE)</f>
        <v>0.22911000000000001</v>
      </c>
      <c r="N92" s="28">
        <f>IF('ii. car travel'!G101="miles",'footprint calculation'!$B$76,1)</f>
        <v>1</v>
      </c>
      <c r="O92" s="28">
        <f>M92*'ii. car travel'!E101*'ii. car travel'!F101*'footprint calculation'!N92</f>
        <v>0</v>
      </c>
      <c r="P92">
        <v>86</v>
      </c>
      <c r="Q92" s="59">
        <f>IF('iii. train travel'!G99="miles",'footprint calculation'!$B$76,1)</f>
        <v>1</v>
      </c>
      <c r="R92" s="35">
        <f>IF('iii. train travel'!H99="yes",2,1)</f>
        <v>1</v>
      </c>
      <c r="S92" s="36">
        <f>Q92*'emission factors'!$D$16*'iii. train travel'!E99*'iii. train travel'!F99*R92</f>
        <v>0</v>
      </c>
      <c r="U92">
        <v>86</v>
      </c>
      <c r="V92" s="59">
        <f>IF('iv. coach travel'!G99="miles",'footprint calculation'!$B$76,1)</f>
        <v>1</v>
      </c>
      <c r="W92" s="35">
        <f>IF('iv. coach travel'!H99="yes",2,1)</f>
        <v>1</v>
      </c>
      <c r="X92" s="59">
        <f>V92*W92*'emission factors'!$D$15*'iv. coach travel'!E99*'iv. coach travel'!F99</f>
        <v>0</v>
      </c>
    </row>
    <row r="93" spans="2:24">
      <c r="E93">
        <v>87</v>
      </c>
      <c r="F93" s="35">
        <f>IFERROR('i. air travel'!K103,0)</f>
        <v>0</v>
      </c>
      <c r="G93" s="36">
        <f>IFERROR(F93*'i. air travel'!I103,0)</f>
        <v>0</v>
      </c>
      <c r="H93" s="28">
        <f>IF(ISERROR(VLOOKUP(F93,'emission factors'!$C$7:$D$9,2,TRUE)),"",VLOOKUP(F93,'emission factors'!$C$7:$D$9,2,TRUE))</f>
        <v>0.28283999999999998</v>
      </c>
      <c r="I93" s="37">
        <f t="shared" si="6"/>
        <v>0</v>
      </c>
      <c r="K93">
        <v>87</v>
      </c>
      <c r="L93" s="28" t="str">
        <f>'ii. car travel'!H102&amp;'ii. car travel'!I102</f>
        <v/>
      </c>
      <c r="M93" s="28">
        <f>VLOOKUP(L93,'emission factors'!$B$19:$E$44,3,FALSE)</f>
        <v>0.22911000000000001</v>
      </c>
      <c r="N93" s="28">
        <f>IF('ii. car travel'!G102="miles",'footprint calculation'!$B$76,1)</f>
        <v>1</v>
      </c>
      <c r="O93" s="28">
        <f>M93*'ii. car travel'!E102*'ii. car travel'!F102*'footprint calculation'!N93</f>
        <v>0</v>
      </c>
      <c r="P93">
        <v>87</v>
      </c>
      <c r="Q93" s="59">
        <f>IF('iii. train travel'!G100="miles",'footprint calculation'!$B$76,1)</f>
        <v>1</v>
      </c>
      <c r="R93" s="35">
        <f>IF('iii. train travel'!H100="yes",2,1)</f>
        <v>1</v>
      </c>
      <c r="S93" s="36">
        <f>Q93*'emission factors'!$D$16*'iii. train travel'!E100*'iii. train travel'!F100*R93</f>
        <v>0</v>
      </c>
      <c r="U93">
        <v>87</v>
      </c>
      <c r="V93" s="59">
        <f>IF('iv. coach travel'!G100="miles",'footprint calculation'!$B$76,1)</f>
        <v>1</v>
      </c>
      <c r="W93" s="35">
        <f>IF('iv. coach travel'!H100="yes",2,1)</f>
        <v>1</v>
      </c>
      <c r="X93" s="59">
        <f>V93*W93*'emission factors'!$D$15*'iv. coach travel'!E100*'iv. coach travel'!F100</f>
        <v>0</v>
      </c>
    </row>
    <row r="94" spans="2:24">
      <c r="E94">
        <v>88</v>
      </c>
      <c r="F94" s="35">
        <f>IFERROR('i. air travel'!K104,0)</f>
        <v>0</v>
      </c>
      <c r="G94" s="36">
        <f>IFERROR(F94*'i. air travel'!I104,0)</f>
        <v>0</v>
      </c>
      <c r="H94" s="28">
        <f>IF(ISERROR(VLOOKUP(F94,'emission factors'!$C$7:$D$9,2,TRUE)),"",VLOOKUP(F94,'emission factors'!$C$7:$D$9,2,TRUE))</f>
        <v>0.28283999999999998</v>
      </c>
      <c r="I94" s="37">
        <f t="shared" si="6"/>
        <v>0</v>
      </c>
      <c r="K94">
        <v>88</v>
      </c>
      <c r="L94" s="28" t="str">
        <f>'ii. car travel'!H103&amp;'ii. car travel'!I103</f>
        <v/>
      </c>
      <c r="M94" s="28">
        <f>VLOOKUP(L94,'emission factors'!$B$19:$E$44,3,FALSE)</f>
        <v>0.22911000000000001</v>
      </c>
      <c r="N94" s="28">
        <f>IF('ii. car travel'!G103="miles",'footprint calculation'!$B$76,1)</f>
        <v>1</v>
      </c>
      <c r="O94" s="28">
        <f>M94*'ii. car travel'!E103*'ii. car travel'!F103*'footprint calculation'!N94</f>
        <v>0</v>
      </c>
      <c r="P94">
        <v>88</v>
      </c>
      <c r="Q94" s="59">
        <f>IF('iii. train travel'!G101="miles",'footprint calculation'!$B$76,1)</f>
        <v>1</v>
      </c>
      <c r="R94" s="35">
        <f>IF('iii. train travel'!H101="yes",2,1)</f>
        <v>1</v>
      </c>
      <c r="S94" s="36">
        <f>Q94*'emission factors'!$D$16*'iii. train travel'!E101*'iii. train travel'!F101*R94</f>
        <v>0</v>
      </c>
      <c r="U94">
        <v>88</v>
      </c>
      <c r="V94" s="59">
        <f>IF('iv. coach travel'!G101="miles",'footprint calculation'!$B$76,1)</f>
        <v>1</v>
      </c>
      <c r="W94" s="35">
        <f>IF('iv. coach travel'!H101="yes",2,1)</f>
        <v>1</v>
      </c>
      <c r="X94" s="59">
        <f>V94*W94*'emission factors'!$D$15*'iv. coach travel'!E101*'iv. coach travel'!F101</f>
        <v>0</v>
      </c>
    </row>
    <row r="95" spans="2:24">
      <c r="E95">
        <v>89</v>
      </c>
      <c r="F95" s="35">
        <f>IFERROR('i. air travel'!K105,0)</f>
        <v>0</v>
      </c>
      <c r="G95" s="36">
        <f>IFERROR(F95*'i. air travel'!I105,0)</f>
        <v>0</v>
      </c>
      <c r="H95" s="28">
        <f>IF(ISERROR(VLOOKUP(F95,'emission factors'!$C$7:$D$9,2,TRUE)),"",VLOOKUP(F95,'emission factors'!$C$7:$D$9,2,TRUE))</f>
        <v>0.28283999999999998</v>
      </c>
      <c r="I95" s="37">
        <f t="shared" si="6"/>
        <v>0</v>
      </c>
      <c r="K95">
        <v>89</v>
      </c>
      <c r="L95" s="28" t="str">
        <f>'ii. car travel'!H104&amp;'ii. car travel'!I104</f>
        <v/>
      </c>
      <c r="M95" s="28">
        <f>VLOOKUP(L95,'emission factors'!$B$19:$E$44,3,FALSE)</f>
        <v>0.22911000000000001</v>
      </c>
      <c r="N95" s="28">
        <f>IF('ii. car travel'!G104="miles",'footprint calculation'!$B$76,1)</f>
        <v>1</v>
      </c>
      <c r="O95" s="28">
        <f>M95*'ii. car travel'!E104*'ii. car travel'!F104*'footprint calculation'!N95</f>
        <v>0</v>
      </c>
      <c r="P95">
        <v>89</v>
      </c>
      <c r="Q95" s="59">
        <f>IF('iii. train travel'!G102="miles",'footprint calculation'!$B$76,1)</f>
        <v>1</v>
      </c>
      <c r="R95" s="35">
        <f>IF('iii. train travel'!H102="yes",2,1)</f>
        <v>1</v>
      </c>
      <c r="S95" s="36">
        <f>Q95*'emission factors'!$D$16*'iii. train travel'!E102*'iii. train travel'!F102*R95</f>
        <v>0</v>
      </c>
      <c r="U95">
        <v>89</v>
      </c>
      <c r="V95" s="59">
        <f>IF('iv. coach travel'!G102="miles",'footprint calculation'!$B$76,1)</f>
        <v>1</v>
      </c>
      <c r="W95" s="35">
        <f>IF('iv. coach travel'!H102="yes",2,1)</f>
        <v>1</v>
      </c>
      <c r="X95" s="59">
        <f>V95*W95*'emission factors'!$D$15*'iv. coach travel'!E102*'iv. coach travel'!F102</f>
        <v>0</v>
      </c>
    </row>
    <row r="96" spans="2:24">
      <c r="E96">
        <v>90</v>
      </c>
      <c r="F96" s="35">
        <f>IFERROR('i. air travel'!K106,0)</f>
        <v>0</v>
      </c>
      <c r="G96" s="36">
        <f>IFERROR(F96*'i. air travel'!I106,0)</f>
        <v>0</v>
      </c>
      <c r="H96" s="28">
        <f>IF(ISERROR(VLOOKUP(F96,'emission factors'!$C$7:$D$9,2,TRUE)),"",VLOOKUP(F96,'emission factors'!$C$7:$D$9,2,TRUE))</f>
        <v>0.28283999999999998</v>
      </c>
      <c r="I96" s="37">
        <f t="shared" si="6"/>
        <v>0</v>
      </c>
      <c r="K96">
        <v>90</v>
      </c>
      <c r="L96" s="28" t="str">
        <f>'ii. car travel'!H105&amp;'ii. car travel'!I105</f>
        <v/>
      </c>
      <c r="M96" s="28">
        <f>VLOOKUP(L96,'emission factors'!$B$19:$E$44,3,FALSE)</f>
        <v>0.22911000000000001</v>
      </c>
      <c r="N96" s="28">
        <f>IF('ii. car travel'!G105="miles",'footprint calculation'!$B$76,1)</f>
        <v>1</v>
      </c>
      <c r="O96" s="28">
        <f>M96*'ii. car travel'!E105*'ii. car travel'!F105*'footprint calculation'!N96</f>
        <v>0</v>
      </c>
      <c r="P96">
        <v>90</v>
      </c>
      <c r="Q96" s="59">
        <f>IF('iii. train travel'!G103="miles",'footprint calculation'!$B$76,1)</f>
        <v>1</v>
      </c>
      <c r="R96" s="35">
        <f>IF('iii. train travel'!H103="yes",2,1)</f>
        <v>1</v>
      </c>
      <c r="S96" s="36">
        <f>Q96*'emission factors'!$D$16*'iii. train travel'!E103*'iii. train travel'!F103*R96</f>
        <v>0</v>
      </c>
      <c r="U96">
        <v>90</v>
      </c>
      <c r="V96" s="59">
        <f>IF('iv. coach travel'!G103="miles",'footprint calculation'!$B$76,1)</f>
        <v>1</v>
      </c>
      <c r="W96" s="35">
        <f>IF('iv. coach travel'!H103="yes",2,1)</f>
        <v>1</v>
      </c>
      <c r="X96" s="59">
        <f>V96*W96*'emission factors'!$D$15*'iv. coach travel'!E103*'iv. coach travel'!F103</f>
        <v>0</v>
      </c>
    </row>
    <row r="97" spans="5:24">
      <c r="E97">
        <v>91</v>
      </c>
      <c r="F97" s="35">
        <f>IFERROR('i. air travel'!K107,0)</f>
        <v>0</v>
      </c>
      <c r="G97" s="36">
        <f>IFERROR(F97*'i. air travel'!I107,0)</f>
        <v>0</v>
      </c>
      <c r="H97" s="28">
        <f>IF(ISERROR(VLOOKUP(F97,'emission factors'!$C$7:$D$9,2,TRUE)),"",VLOOKUP(F97,'emission factors'!$C$7:$D$9,2,TRUE))</f>
        <v>0.28283999999999998</v>
      </c>
      <c r="I97" s="37">
        <f t="shared" si="6"/>
        <v>0</v>
      </c>
      <c r="K97">
        <v>91</v>
      </c>
      <c r="L97" s="28" t="str">
        <f>'ii. car travel'!H106&amp;'ii. car travel'!I106</f>
        <v/>
      </c>
      <c r="M97" s="28">
        <f>VLOOKUP(L97,'emission factors'!$B$19:$E$44,3,FALSE)</f>
        <v>0.22911000000000001</v>
      </c>
      <c r="N97" s="28">
        <f>IF('ii. car travel'!G106="miles",'footprint calculation'!$B$76,1)</f>
        <v>1</v>
      </c>
      <c r="O97" s="28">
        <f>M97*'ii. car travel'!E106*'ii. car travel'!F106*'footprint calculation'!N97</f>
        <v>0</v>
      </c>
      <c r="P97">
        <v>91</v>
      </c>
      <c r="Q97" s="59">
        <f>IF('iii. train travel'!G104="miles",'footprint calculation'!$B$76,1)</f>
        <v>1</v>
      </c>
      <c r="R97" s="35">
        <f>IF('iii. train travel'!H104="yes",2,1)</f>
        <v>1</v>
      </c>
      <c r="S97" s="36">
        <f>Q97*'emission factors'!$D$16*'iii. train travel'!E104*'iii. train travel'!F104*R97</f>
        <v>0</v>
      </c>
      <c r="U97">
        <v>91</v>
      </c>
      <c r="V97" s="59">
        <f>IF('iv. coach travel'!G104="miles",'footprint calculation'!$B$76,1)</f>
        <v>1</v>
      </c>
      <c r="W97" s="35">
        <f>IF('iv. coach travel'!H104="yes",2,1)</f>
        <v>1</v>
      </c>
      <c r="X97" s="59">
        <f>V97*W97*'emission factors'!$D$15*'iv. coach travel'!E104*'iv. coach travel'!F104</f>
        <v>0</v>
      </c>
    </row>
    <row r="98" spans="5:24">
      <c r="E98">
        <v>92</v>
      </c>
      <c r="F98" s="35">
        <f>IFERROR('i. air travel'!K108,0)</f>
        <v>0</v>
      </c>
      <c r="G98" s="36">
        <f>IFERROR(F98*'i. air travel'!I108,0)</f>
        <v>0</v>
      </c>
      <c r="H98" s="28">
        <f>IF(ISERROR(VLOOKUP(F98,'emission factors'!$C$7:$D$9,2,TRUE)),"",VLOOKUP(F98,'emission factors'!$C$7:$D$9,2,TRUE))</f>
        <v>0.28283999999999998</v>
      </c>
      <c r="I98" s="37">
        <f t="shared" si="6"/>
        <v>0</v>
      </c>
      <c r="K98">
        <v>92</v>
      </c>
      <c r="L98" s="28" t="str">
        <f>'ii. car travel'!H107&amp;'ii. car travel'!I107</f>
        <v/>
      </c>
      <c r="M98" s="28">
        <f>VLOOKUP(L98,'emission factors'!$B$19:$E$44,3,FALSE)</f>
        <v>0.22911000000000001</v>
      </c>
      <c r="N98" s="28">
        <f>IF('ii. car travel'!G107="miles",'footprint calculation'!$B$76,1)</f>
        <v>1</v>
      </c>
      <c r="O98" s="28">
        <f>M98*'ii. car travel'!E107*'ii. car travel'!F107*'footprint calculation'!N98</f>
        <v>0</v>
      </c>
      <c r="P98">
        <v>92</v>
      </c>
      <c r="Q98" s="59">
        <f>IF('iii. train travel'!G105="miles",'footprint calculation'!$B$76,1)</f>
        <v>1</v>
      </c>
      <c r="R98" s="35">
        <f>IF('iii. train travel'!H105="yes",2,1)</f>
        <v>1</v>
      </c>
      <c r="S98" s="36">
        <f>Q98*'emission factors'!$D$16*'iii. train travel'!E105*'iii. train travel'!F105*R98</f>
        <v>0</v>
      </c>
      <c r="U98">
        <v>92</v>
      </c>
      <c r="V98" s="59">
        <f>IF('iv. coach travel'!G105="miles",'footprint calculation'!$B$76,1)</f>
        <v>1</v>
      </c>
      <c r="W98" s="35">
        <f>IF('iv. coach travel'!H105="yes",2,1)</f>
        <v>1</v>
      </c>
      <c r="X98" s="59">
        <f>V98*W98*'emission factors'!$D$15*'iv. coach travel'!E105*'iv. coach travel'!F105</f>
        <v>0</v>
      </c>
    </row>
    <row r="99" spans="5:24">
      <c r="E99">
        <v>93</v>
      </c>
      <c r="F99" s="35">
        <f>IFERROR('i. air travel'!K109,0)</f>
        <v>0</v>
      </c>
      <c r="G99" s="36">
        <f>IFERROR(F99*'i. air travel'!I109,0)</f>
        <v>0</v>
      </c>
      <c r="H99" s="28">
        <f>IF(ISERROR(VLOOKUP(F99,'emission factors'!$C$7:$D$9,2,TRUE)),"",VLOOKUP(F99,'emission factors'!$C$7:$D$9,2,TRUE))</f>
        <v>0.28283999999999998</v>
      </c>
      <c r="I99" s="37">
        <f t="shared" si="6"/>
        <v>0</v>
      </c>
      <c r="K99">
        <v>93</v>
      </c>
      <c r="L99" s="28" t="str">
        <f>'ii. car travel'!H108&amp;'ii. car travel'!I108</f>
        <v/>
      </c>
      <c r="M99" s="28">
        <f>VLOOKUP(L99,'emission factors'!$B$19:$E$44,3,FALSE)</f>
        <v>0.22911000000000001</v>
      </c>
      <c r="N99" s="28">
        <f>IF('ii. car travel'!G108="miles",'footprint calculation'!$B$76,1)</f>
        <v>1</v>
      </c>
      <c r="O99" s="28">
        <f>M99*'ii. car travel'!E108*'ii. car travel'!F108*'footprint calculation'!N99</f>
        <v>0</v>
      </c>
      <c r="P99">
        <v>93</v>
      </c>
      <c r="Q99" s="59">
        <f>IF('iii. train travel'!G106="miles",'footprint calculation'!$B$76,1)</f>
        <v>1</v>
      </c>
      <c r="R99" s="35">
        <f>IF('iii. train travel'!H106="yes",2,1)</f>
        <v>1</v>
      </c>
      <c r="S99" s="36">
        <f>Q99*'emission factors'!$D$16*'iii. train travel'!E106*'iii. train travel'!F106*R99</f>
        <v>0</v>
      </c>
      <c r="U99">
        <v>93</v>
      </c>
      <c r="V99" s="59">
        <f>IF('iv. coach travel'!G106="miles",'footprint calculation'!$B$76,1)</f>
        <v>1</v>
      </c>
      <c r="W99" s="35">
        <f>IF('iv. coach travel'!H106="yes",2,1)</f>
        <v>1</v>
      </c>
      <c r="X99" s="59">
        <f>V99*W99*'emission factors'!$D$15*'iv. coach travel'!E106*'iv. coach travel'!F106</f>
        <v>0</v>
      </c>
    </row>
    <row r="100" spans="5:24">
      <c r="E100">
        <v>94</v>
      </c>
      <c r="F100" s="35">
        <f>IFERROR('i. air travel'!K110,0)</f>
        <v>0</v>
      </c>
      <c r="G100" s="36">
        <f>IFERROR(F100*'i. air travel'!I110,0)</f>
        <v>0</v>
      </c>
      <c r="H100" s="28">
        <f>IF(ISERROR(VLOOKUP(F100,'emission factors'!$C$7:$D$9,2,TRUE)),"",VLOOKUP(F100,'emission factors'!$C$7:$D$9,2,TRUE))</f>
        <v>0.28283999999999998</v>
      </c>
      <c r="I100" s="37">
        <f t="shared" si="6"/>
        <v>0</v>
      </c>
      <c r="K100">
        <v>94</v>
      </c>
      <c r="L100" s="28" t="str">
        <f>'ii. car travel'!H109&amp;'ii. car travel'!I109</f>
        <v/>
      </c>
      <c r="M100" s="28">
        <f>VLOOKUP(L100,'emission factors'!$B$19:$E$44,3,FALSE)</f>
        <v>0.22911000000000001</v>
      </c>
      <c r="N100" s="28">
        <f>IF('ii. car travel'!G109="miles",'footprint calculation'!$B$76,1)</f>
        <v>1</v>
      </c>
      <c r="O100" s="28">
        <f>M100*'ii. car travel'!E109*'ii. car travel'!F109*'footprint calculation'!N100</f>
        <v>0</v>
      </c>
      <c r="P100">
        <v>94</v>
      </c>
      <c r="Q100" s="59">
        <f>IF('iii. train travel'!G107="miles",'footprint calculation'!$B$76,1)</f>
        <v>1</v>
      </c>
      <c r="R100" s="35">
        <f>IF('iii. train travel'!H107="yes",2,1)</f>
        <v>1</v>
      </c>
      <c r="S100" s="36">
        <f>Q100*'emission factors'!$D$16*'iii. train travel'!E107*'iii. train travel'!F107*R100</f>
        <v>0</v>
      </c>
      <c r="U100">
        <v>94</v>
      </c>
      <c r="V100" s="59">
        <f>IF('iv. coach travel'!G107="miles",'footprint calculation'!$B$76,1)</f>
        <v>1</v>
      </c>
      <c r="W100" s="35">
        <f>IF('iv. coach travel'!H107="yes",2,1)</f>
        <v>1</v>
      </c>
      <c r="X100" s="59">
        <f>V100*W100*'emission factors'!$D$15*'iv. coach travel'!E107*'iv. coach travel'!F107</f>
        <v>0</v>
      </c>
    </row>
    <row r="101" spans="5:24">
      <c r="E101">
        <v>95</v>
      </c>
      <c r="F101" s="35">
        <f>IFERROR('i. air travel'!K111,0)</f>
        <v>0</v>
      </c>
      <c r="G101" s="36">
        <f>IFERROR(F101*'i. air travel'!I111,0)</f>
        <v>0</v>
      </c>
      <c r="H101" s="28">
        <f>IF(ISERROR(VLOOKUP(F101,'emission factors'!$C$7:$D$9,2,TRUE)),"",VLOOKUP(F101,'emission factors'!$C$7:$D$9,2,TRUE))</f>
        <v>0.28283999999999998</v>
      </c>
      <c r="I101" s="37">
        <f t="shared" si="6"/>
        <v>0</v>
      </c>
      <c r="K101">
        <v>95</v>
      </c>
      <c r="L101" s="28" t="str">
        <f>'ii. car travel'!H110&amp;'ii. car travel'!I110</f>
        <v/>
      </c>
      <c r="M101" s="28">
        <f>VLOOKUP(L101,'emission factors'!$B$19:$E$44,3,FALSE)</f>
        <v>0.22911000000000001</v>
      </c>
      <c r="N101" s="28">
        <f>IF('ii. car travel'!G110="miles",'footprint calculation'!$B$76,1)</f>
        <v>1</v>
      </c>
      <c r="O101" s="28">
        <f>M101*'ii. car travel'!E110*'ii. car travel'!F110*'footprint calculation'!N101</f>
        <v>0</v>
      </c>
      <c r="P101">
        <v>95</v>
      </c>
      <c r="Q101" s="59">
        <f>IF('iii. train travel'!G108="miles",'footprint calculation'!$B$76,1)</f>
        <v>1</v>
      </c>
      <c r="R101" s="35">
        <f>IF('iii. train travel'!H108="yes",2,1)</f>
        <v>1</v>
      </c>
      <c r="S101" s="36">
        <f>Q101*'emission factors'!$D$16*'iii. train travel'!E108*'iii. train travel'!F108*R101</f>
        <v>0</v>
      </c>
      <c r="U101">
        <v>95</v>
      </c>
      <c r="V101" s="59">
        <f>IF('iv. coach travel'!G108="miles",'footprint calculation'!$B$76,1)</f>
        <v>1</v>
      </c>
      <c r="W101" s="35">
        <f>IF('iv. coach travel'!H108="yes",2,1)</f>
        <v>1</v>
      </c>
      <c r="X101" s="59">
        <f>V101*W101*'emission factors'!$D$15*'iv. coach travel'!E108*'iv. coach travel'!F108</f>
        <v>0</v>
      </c>
    </row>
    <row r="102" spans="5:24">
      <c r="E102">
        <v>96</v>
      </c>
      <c r="F102" s="35">
        <f>IFERROR('i. air travel'!K112,0)</f>
        <v>0</v>
      </c>
      <c r="G102" s="36">
        <f>IFERROR(F102*'i. air travel'!I112,0)</f>
        <v>0</v>
      </c>
      <c r="H102" s="28">
        <f>IF(ISERROR(VLOOKUP(F102,'emission factors'!$C$7:$D$9,2,TRUE)),"",VLOOKUP(F102,'emission factors'!$C$7:$D$9,2,TRUE))</f>
        <v>0.28283999999999998</v>
      </c>
      <c r="I102" s="37">
        <f t="shared" si="6"/>
        <v>0</v>
      </c>
      <c r="K102">
        <v>96</v>
      </c>
      <c r="L102" s="28" t="str">
        <f>'ii. car travel'!H111&amp;'ii. car travel'!I111</f>
        <v/>
      </c>
      <c r="M102" s="28">
        <f>VLOOKUP(L102,'emission factors'!$B$19:$E$44,3,FALSE)</f>
        <v>0.22911000000000001</v>
      </c>
      <c r="N102" s="28">
        <f>IF('ii. car travel'!G111="miles",'footprint calculation'!$B$76,1)</f>
        <v>1</v>
      </c>
      <c r="O102" s="28">
        <f>M102*'ii. car travel'!E111*'ii. car travel'!F111*'footprint calculation'!N102</f>
        <v>0</v>
      </c>
      <c r="P102">
        <v>96</v>
      </c>
      <c r="Q102" s="59">
        <f>IF('iii. train travel'!G109="miles",'footprint calculation'!$B$76,1)</f>
        <v>1</v>
      </c>
      <c r="R102" s="35">
        <f>IF('iii. train travel'!H109="yes",2,1)</f>
        <v>1</v>
      </c>
      <c r="S102" s="36">
        <f>Q102*'emission factors'!$D$16*'iii. train travel'!E109*'iii. train travel'!F109*R102</f>
        <v>0</v>
      </c>
      <c r="U102">
        <v>96</v>
      </c>
      <c r="V102" s="59">
        <f>IF('iv. coach travel'!G109="miles",'footprint calculation'!$B$76,1)</f>
        <v>1</v>
      </c>
      <c r="W102" s="35">
        <f>IF('iv. coach travel'!H109="yes",2,1)</f>
        <v>1</v>
      </c>
      <c r="X102" s="59">
        <f>V102*W102*'emission factors'!$D$15*'iv. coach travel'!E109*'iv. coach travel'!F109</f>
        <v>0</v>
      </c>
    </row>
    <row r="103" spans="5:24">
      <c r="E103">
        <v>97</v>
      </c>
      <c r="F103" s="35">
        <f>IFERROR('i. air travel'!K113,0)</f>
        <v>0</v>
      </c>
      <c r="G103" s="36">
        <f>IFERROR(F103*'i. air travel'!I113,0)</f>
        <v>0</v>
      </c>
      <c r="H103" s="28">
        <f>IF(ISERROR(VLOOKUP(F103,'emission factors'!$C$7:$D$9,2,TRUE)),"",VLOOKUP(F103,'emission factors'!$C$7:$D$9,2,TRUE))</f>
        <v>0.28283999999999998</v>
      </c>
      <c r="I103" s="37">
        <f t="shared" si="6"/>
        <v>0</v>
      </c>
      <c r="K103">
        <v>97</v>
      </c>
      <c r="L103" s="28" t="str">
        <f>'ii. car travel'!H112&amp;'ii. car travel'!I112</f>
        <v/>
      </c>
      <c r="M103" s="28">
        <f>VLOOKUP(L103,'emission factors'!$B$19:$E$44,3,FALSE)</f>
        <v>0.22911000000000001</v>
      </c>
      <c r="N103" s="28">
        <f>IF('ii. car travel'!G112="miles",'footprint calculation'!$B$76,1)</f>
        <v>1</v>
      </c>
      <c r="O103" s="28">
        <f>M103*'ii. car travel'!E112*'ii. car travel'!F112*'footprint calculation'!N103</f>
        <v>0</v>
      </c>
      <c r="P103">
        <v>97</v>
      </c>
      <c r="Q103" s="59">
        <f>IF('iii. train travel'!G110="miles",'footprint calculation'!$B$76,1)</f>
        <v>1</v>
      </c>
      <c r="R103" s="35">
        <f>IF('iii. train travel'!H110="yes",2,1)</f>
        <v>1</v>
      </c>
      <c r="S103" s="36">
        <f>Q103*'emission factors'!$D$16*'iii. train travel'!E110*'iii. train travel'!F110*R103</f>
        <v>0</v>
      </c>
      <c r="U103">
        <v>97</v>
      </c>
      <c r="V103" s="59">
        <f>IF('iv. coach travel'!G110="miles",'footprint calculation'!$B$76,1)</f>
        <v>1</v>
      </c>
      <c r="W103" s="35">
        <f>IF('iv. coach travel'!H110="yes",2,1)</f>
        <v>1</v>
      </c>
      <c r="X103" s="59">
        <f>V103*W103*'emission factors'!$D$15*'iv. coach travel'!E110*'iv. coach travel'!F110</f>
        <v>0</v>
      </c>
    </row>
    <row r="104" spans="5:24">
      <c r="E104">
        <v>98</v>
      </c>
      <c r="F104" s="35">
        <f>IFERROR('i. air travel'!K114,0)</f>
        <v>0</v>
      </c>
      <c r="G104" s="36">
        <f>IFERROR(F104*'i. air travel'!I114,0)</f>
        <v>0</v>
      </c>
      <c r="H104" s="28">
        <f>IF(ISERROR(VLOOKUP(F104,'emission factors'!$C$7:$D$9,2,TRUE)),"",VLOOKUP(F104,'emission factors'!$C$7:$D$9,2,TRUE))</f>
        <v>0.28283999999999998</v>
      </c>
      <c r="I104" s="37">
        <f t="shared" si="6"/>
        <v>0</v>
      </c>
      <c r="K104">
        <v>98</v>
      </c>
      <c r="L104" s="28" t="str">
        <f>'ii. car travel'!H113&amp;'ii. car travel'!I113</f>
        <v/>
      </c>
      <c r="M104" s="28">
        <f>VLOOKUP(L104,'emission factors'!$B$19:$E$44,3,FALSE)</f>
        <v>0.22911000000000001</v>
      </c>
      <c r="N104" s="28">
        <f>IF('ii. car travel'!G113="miles",'footprint calculation'!$B$76,1)</f>
        <v>1</v>
      </c>
      <c r="O104" s="28">
        <f>M104*'ii. car travel'!E113*'ii. car travel'!F113*'footprint calculation'!N104</f>
        <v>0</v>
      </c>
      <c r="P104">
        <v>98</v>
      </c>
      <c r="Q104" s="59">
        <f>IF('iii. train travel'!G111="miles",'footprint calculation'!$B$76,1)</f>
        <v>1</v>
      </c>
      <c r="R104" s="35">
        <f>IF('iii. train travel'!H111="yes",2,1)</f>
        <v>1</v>
      </c>
      <c r="S104" s="36">
        <f>Q104*'emission factors'!$D$16*'iii. train travel'!E111*'iii. train travel'!F111*R104</f>
        <v>0</v>
      </c>
      <c r="U104">
        <v>98</v>
      </c>
      <c r="V104" s="59">
        <f>IF('iv. coach travel'!G111="miles",'footprint calculation'!$B$76,1)</f>
        <v>1</v>
      </c>
      <c r="W104" s="35">
        <f>IF('iv. coach travel'!H111="yes",2,1)</f>
        <v>1</v>
      </c>
      <c r="X104" s="59">
        <f>V104*W104*'emission factors'!$D$15*'iv. coach travel'!E111*'iv. coach travel'!F111</f>
        <v>0</v>
      </c>
    </row>
    <row r="105" spans="5:24">
      <c r="E105">
        <v>99</v>
      </c>
      <c r="F105" s="35">
        <f>IFERROR('i. air travel'!K115,0)</f>
        <v>0</v>
      </c>
      <c r="G105" s="36">
        <f>IFERROR(F105*'i. air travel'!I115,0)</f>
        <v>0</v>
      </c>
      <c r="H105" s="28">
        <f>IF(ISERROR(VLOOKUP(F105,'emission factors'!$C$7:$D$9,2,TRUE)),"",VLOOKUP(F105,'emission factors'!$C$7:$D$9,2,TRUE))</f>
        <v>0.28283999999999998</v>
      </c>
      <c r="I105" s="37">
        <f t="shared" si="6"/>
        <v>0</v>
      </c>
      <c r="K105">
        <v>99</v>
      </c>
      <c r="L105" s="28" t="str">
        <f>'ii. car travel'!H114&amp;'ii. car travel'!I114</f>
        <v/>
      </c>
      <c r="M105" s="28">
        <f>VLOOKUP(L105,'emission factors'!$B$19:$E$44,3,FALSE)</f>
        <v>0.22911000000000001</v>
      </c>
      <c r="N105" s="28">
        <f>IF('ii. car travel'!G114="miles",'footprint calculation'!$B$76,1)</f>
        <v>1</v>
      </c>
      <c r="O105" s="28">
        <f>M105*'ii. car travel'!E114*'ii. car travel'!F114*'footprint calculation'!N105</f>
        <v>0</v>
      </c>
      <c r="P105">
        <v>99</v>
      </c>
      <c r="Q105" s="59">
        <f>IF('iii. train travel'!G112="miles",'footprint calculation'!$B$76,1)</f>
        <v>1</v>
      </c>
      <c r="R105" s="35">
        <f>IF('iii. train travel'!H112="yes",2,1)</f>
        <v>1</v>
      </c>
      <c r="S105" s="36">
        <f>Q105*'emission factors'!$D$16*'iii. train travel'!E112*'iii. train travel'!F112*R105</f>
        <v>0</v>
      </c>
      <c r="U105">
        <v>99</v>
      </c>
      <c r="V105" s="59">
        <f>IF('iv. coach travel'!G112="miles",'footprint calculation'!$B$76,1)</f>
        <v>1</v>
      </c>
      <c r="W105" s="35">
        <f>IF('iv. coach travel'!H112="yes",2,1)</f>
        <v>1</v>
      </c>
      <c r="X105" s="59">
        <f>V105*W105*'emission factors'!$D$15*'iv. coach travel'!E112*'iv. coach travel'!F112</f>
        <v>0</v>
      </c>
    </row>
    <row r="106" spans="5:24">
      <c r="E106">
        <v>100</v>
      </c>
      <c r="F106" s="35">
        <f>IFERROR('i. air travel'!K116,0)</f>
        <v>0</v>
      </c>
      <c r="G106" s="36">
        <f>IFERROR(F106*'i. air travel'!I116,0)</f>
        <v>0</v>
      </c>
      <c r="H106" s="28">
        <f>IF(ISERROR(VLOOKUP(F106,'emission factors'!$C$7:$D$9,2,TRUE)),"",VLOOKUP(F106,'emission factors'!$C$7:$D$9,2,TRUE))</f>
        <v>0.28283999999999998</v>
      </c>
      <c r="I106" s="37">
        <f t="shared" si="6"/>
        <v>0</v>
      </c>
      <c r="K106">
        <v>100</v>
      </c>
      <c r="L106" s="28" t="str">
        <f>'ii. car travel'!H115&amp;'ii. car travel'!I115</f>
        <v/>
      </c>
      <c r="M106" s="28">
        <f>VLOOKUP(L106,'emission factors'!$B$19:$E$44,3,FALSE)</f>
        <v>0.22911000000000001</v>
      </c>
      <c r="N106" s="28">
        <f>IF('ii. car travel'!G115="miles",'footprint calculation'!$B$76,1)</f>
        <v>1</v>
      </c>
      <c r="O106" s="28">
        <f>M106*'ii. car travel'!E115*'ii. car travel'!F115*'footprint calculation'!N106</f>
        <v>0</v>
      </c>
      <c r="P106">
        <v>100</v>
      </c>
      <c r="Q106" s="59">
        <f>IF('iii. train travel'!G113="miles",'footprint calculation'!$B$76,1)</f>
        <v>1</v>
      </c>
      <c r="R106" s="35">
        <f>IF('iii. train travel'!H113="yes",2,1)</f>
        <v>1</v>
      </c>
      <c r="S106" s="36">
        <f>Q106*'emission factors'!$D$16*'iii. train travel'!E113*'iii. train travel'!F113*R106</f>
        <v>0</v>
      </c>
      <c r="U106">
        <v>100</v>
      </c>
      <c r="V106" s="59">
        <f>IF('iv. coach travel'!G113="miles",'footprint calculation'!$B$76,1)</f>
        <v>1</v>
      </c>
      <c r="W106" s="35">
        <f>IF('iv. coach travel'!H113="yes",2,1)</f>
        <v>1</v>
      </c>
      <c r="X106" s="59">
        <f>V106*W106*'emission factors'!$D$15*'iv. coach travel'!E113*'iv. coach travel'!F113</f>
        <v>0</v>
      </c>
    </row>
    <row r="107" spans="5:24">
      <c r="E107">
        <v>101</v>
      </c>
      <c r="F107" s="35">
        <f>IFERROR('i. air travel'!K117,0)</f>
        <v>0</v>
      </c>
      <c r="G107" s="36">
        <f>IFERROR(F107*'i. air travel'!I117,0)</f>
        <v>0</v>
      </c>
      <c r="H107" s="28">
        <f>IF(ISERROR(VLOOKUP(F107,'emission factors'!$C$7:$D$9,2,TRUE)),"",VLOOKUP(F107,'emission factors'!$C$7:$D$9,2,TRUE))</f>
        <v>0.28283999999999998</v>
      </c>
      <c r="I107" s="37">
        <f t="shared" si="6"/>
        <v>0</v>
      </c>
      <c r="L107" s="28" t="s">
        <v>736</v>
      </c>
      <c r="M107" s="28"/>
      <c r="N107" s="28"/>
      <c r="O107" s="56">
        <f>SUM(O7:O106)</f>
        <v>0</v>
      </c>
      <c r="P107">
        <v>101</v>
      </c>
      <c r="Q107" s="59">
        <f>IF('iii. train travel'!G114="miles",'footprint calculation'!$B$76,1)</f>
        <v>1</v>
      </c>
      <c r="R107" s="35">
        <f>IF('iii. train travel'!H114="yes",2,1)</f>
        <v>1</v>
      </c>
      <c r="S107" s="36">
        <f>Q107*'emission factors'!$D$16*'iii. train travel'!E114*'iii. train travel'!F114*R107</f>
        <v>0</v>
      </c>
      <c r="U107">
        <v>101</v>
      </c>
      <c r="V107" s="59">
        <f>IF('iv. coach travel'!G114="miles",'footprint calculation'!$B$76,1)</f>
        <v>1</v>
      </c>
      <c r="W107" s="35">
        <f>IF('iv. coach travel'!H114="yes",2,1)</f>
        <v>1</v>
      </c>
      <c r="X107" s="59">
        <f>V107*W107*'emission factors'!$D$15*'iv. coach travel'!E114*'iv. coach travel'!F114</f>
        <v>0</v>
      </c>
    </row>
    <row r="108" spans="5:24">
      <c r="E108">
        <v>102</v>
      </c>
      <c r="F108" s="35">
        <f>IFERROR('i. air travel'!K118,0)</f>
        <v>0</v>
      </c>
      <c r="G108" s="36">
        <f>IFERROR(F108*'i. air travel'!I118,0)</f>
        <v>0</v>
      </c>
      <c r="H108" s="28">
        <f>IF(ISERROR(VLOOKUP(F108,'emission factors'!$C$7:$D$9,2,TRUE)),"",VLOOKUP(F108,'emission factors'!$C$7:$D$9,2,TRUE))</f>
        <v>0.28283999999999998</v>
      </c>
      <c r="I108" s="37">
        <f t="shared" si="6"/>
        <v>0</v>
      </c>
      <c r="P108">
        <v>102</v>
      </c>
      <c r="Q108" s="59">
        <f>IF('iii. train travel'!G115="miles",'footprint calculation'!$B$76,1)</f>
        <v>1</v>
      </c>
      <c r="R108" s="35">
        <f>IF('iii. train travel'!H115="yes",2,1)</f>
        <v>1</v>
      </c>
      <c r="S108" s="36">
        <f>Q108*'emission factors'!$D$16*'iii. train travel'!E115*'iii. train travel'!F115*R108</f>
        <v>0</v>
      </c>
      <c r="U108">
        <v>102</v>
      </c>
      <c r="V108" s="59">
        <f>IF('iv. coach travel'!G115="miles",'footprint calculation'!$B$76,1)</f>
        <v>1</v>
      </c>
      <c r="W108" s="35">
        <f>IF('iv. coach travel'!H115="yes",2,1)</f>
        <v>1</v>
      </c>
      <c r="X108" s="59">
        <f>V108*W108*'emission factors'!$D$15*'iv. coach travel'!E115*'iv. coach travel'!F115</f>
        <v>0</v>
      </c>
    </row>
    <row r="109" spans="5:24">
      <c r="E109">
        <v>103</v>
      </c>
      <c r="F109" s="35">
        <f>IFERROR('i. air travel'!K119,0)</f>
        <v>0</v>
      </c>
      <c r="G109" s="36">
        <f>IFERROR(F109*'i. air travel'!I119,0)</f>
        <v>0</v>
      </c>
      <c r="H109" s="28">
        <f>IF(ISERROR(VLOOKUP(F109,'emission factors'!$C$7:$D$9,2,TRUE)),"",VLOOKUP(F109,'emission factors'!$C$7:$D$9,2,TRUE))</f>
        <v>0.28283999999999998</v>
      </c>
      <c r="I109" s="37">
        <f t="shared" si="6"/>
        <v>0</v>
      </c>
      <c r="P109">
        <v>103</v>
      </c>
      <c r="Q109" s="59">
        <f>IF('iii. train travel'!G116="miles",'footprint calculation'!$B$76,1)</f>
        <v>1</v>
      </c>
      <c r="R109" s="35">
        <f>IF('iii. train travel'!H116="yes",2,1)</f>
        <v>1</v>
      </c>
      <c r="S109" s="36">
        <f>Q109*'emission factors'!$D$16*'iii. train travel'!E116*'iii. train travel'!F116*R109</f>
        <v>0</v>
      </c>
      <c r="U109">
        <v>103</v>
      </c>
      <c r="V109" s="59">
        <f>IF('iv. coach travel'!G116="miles",'footprint calculation'!$B$76,1)</f>
        <v>1</v>
      </c>
      <c r="W109" s="35">
        <f>IF('iv. coach travel'!H116="yes",2,1)</f>
        <v>1</v>
      </c>
      <c r="X109" s="59">
        <f>V109*W109*'emission factors'!$D$15*'iv. coach travel'!E116*'iv. coach travel'!F116</f>
        <v>0</v>
      </c>
    </row>
    <row r="110" spans="5:24">
      <c r="E110">
        <v>104</v>
      </c>
      <c r="F110" s="35">
        <f>IFERROR('i. air travel'!K120,0)</f>
        <v>0</v>
      </c>
      <c r="G110" s="36">
        <f>IFERROR(F110*'i. air travel'!I120,0)</f>
        <v>0</v>
      </c>
      <c r="H110" s="28">
        <f>IF(ISERROR(VLOOKUP(F110,'emission factors'!$C$7:$D$9,2,TRUE)),"",VLOOKUP(F110,'emission factors'!$C$7:$D$9,2,TRUE))</f>
        <v>0.28283999999999998</v>
      </c>
      <c r="I110" s="37">
        <f t="shared" si="6"/>
        <v>0</v>
      </c>
      <c r="P110">
        <v>104</v>
      </c>
      <c r="Q110" s="59">
        <f>IF('iii. train travel'!G117="miles",'footprint calculation'!$B$76,1)</f>
        <v>1</v>
      </c>
      <c r="R110" s="35">
        <f>IF('iii. train travel'!H117="yes",2,1)</f>
        <v>1</v>
      </c>
      <c r="S110" s="36">
        <f>Q110*'emission factors'!$D$16*'iii. train travel'!E117*'iii. train travel'!F117*R110</f>
        <v>0</v>
      </c>
      <c r="U110">
        <v>104</v>
      </c>
      <c r="V110" s="59">
        <f>IF('iv. coach travel'!G117="miles",'footprint calculation'!$B$76,1)</f>
        <v>1</v>
      </c>
      <c r="W110" s="35">
        <f>IF('iv. coach travel'!H117="yes",2,1)</f>
        <v>1</v>
      </c>
      <c r="X110" s="59">
        <f>V110*W110*'emission factors'!$D$15*'iv. coach travel'!E117*'iv. coach travel'!F117</f>
        <v>0</v>
      </c>
    </row>
    <row r="111" spans="5:24">
      <c r="E111">
        <v>105</v>
      </c>
      <c r="F111" s="35">
        <f>IFERROR('i. air travel'!K121,0)</f>
        <v>0</v>
      </c>
      <c r="G111" s="36">
        <f>IFERROR(F111*'i. air travel'!I121,0)</f>
        <v>0</v>
      </c>
      <c r="H111" s="28">
        <f>IF(ISERROR(VLOOKUP(F111,'emission factors'!$C$7:$D$9,2,TRUE)),"",VLOOKUP(F111,'emission factors'!$C$7:$D$9,2,TRUE))</f>
        <v>0.28283999999999998</v>
      </c>
      <c r="I111" s="37">
        <f t="shared" si="6"/>
        <v>0</v>
      </c>
      <c r="P111">
        <v>105</v>
      </c>
      <c r="Q111" s="59">
        <f>IF('iii. train travel'!G118="miles",'footprint calculation'!$B$76,1)</f>
        <v>1</v>
      </c>
      <c r="R111" s="35">
        <f>IF('iii. train travel'!H118="yes",2,1)</f>
        <v>1</v>
      </c>
      <c r="S111" s="36">
        <f>Q111*'emission factors'!$D$16*'iii. train travel'!E118*'iii. train travel'!F118*R111</f>
        <v>0</v>
      </c>
      <c r="U111">
        <v>105</v>
      </c>
      <c r="V111" s="59">
        <f>IF('iv. coach travel'!G118="miles",'footprint calculation'!$B$76,1)</f>
        <v>1</v>
      </c>
      <c r="W111" s="35">
        <f>IF('iv. coach travel'!H118="yes",2,1)</f>
        <v>1</v>
      </c>
      <c r="X111" s="59">
        <f>V111*W111*'emission factors'!$D$15*'iv. coach travel'!E118*'iv. coach travel'!F118</f>
        <v>0</v>
      </c>
    </row>
    <row r="112" spans="5:24">
      <c r="E112">
        <v>106</v>
      </c>
      <c r="F112" s="35">
        <f>IFERROR('i. air travel'!K122,0)</f>
        <v>0</v>
      </c>
      <c r="G112" s="36">
        <f>IFERROR(F112*'i. air travel'!I122,0)</f>
        <v>0</v>
      </c>
      <c r="H112" s="28">
        <f>IF(ISERROR(VLOOKUP(F112,'emission factors'!$C$7:$D$9,2,TRUE)),"",VLOOKUP(F112,'emission factors'!$C$7:$D$9,2,TRUE))</f>
        <v>0.28283999999999998</v>
      </c>
      <c r="I112" s="37">
        <f t="shared" si="6"/>
        <v>0</v>
      </c>
      <c r="P112">
        <v>106</v>
      </c>
      <c r="Q112" s="59">
        <f>IF('iii. train travel'!G119="miles",'footprint calculation'!$B$76,1)</f>
        <v>1</v>
      </c>
      <c r="R112" s="35">
        <f>IF('iii. train travel'!H119="yes",2,1)</f>
        <v>1</v>
      </c>
      <c r="S112" s="36">
        <f>Q112*'emission factors'!$D$16*'iii. train travel'!E119*'iii. train travel'!F119*R112</f>
        <v>0</v>
      </c>
      <c r="U112">
        <v>106</v>
      </c>
      <c r="V112" s="59">
        <f>IF('iv. coach travel'!G119="miles",'footprint calculation'!$B$76,1)</f>
        <v>1</v>
      </c>
      <c r="W112" s="35">
        <f>IF('iv. coach travel'!H119="yes",2,1)</f>
        <v>1</v>
      </c>
      <c r="X112" s="59">
        <f>V112*W112*'emission factors'!$D$15*'iv. coach travel'!E119*'iv. coach travel'!F119</f>
        <v>0</v>
      </c>
    </row>
    <row r="113" spans="5:24">
      <c r="E113">
        <v>107</v>
      </c>
      <c r="F113" s="35">
        <f>IFERROR('i. air travel'!K123,0)</f>
        <v>0</v>
      </c>
      <c r="G113" s="36">
        <f>IFERROR(F113*'i. air travel'!I123,0)</f>
        <v>0</v>
      </c>
      <c r="H113" s="28">
        <f>IF(ISERROR(VLOOKUP(F113,'emission factors'!$C$7:$D$9,2,TRUE)),"",VLOOKUP(F113,'emission factors'!$C$7:$D$9,2,TRUE))</f>
        <v>0.28283999999999998</v>
      </c>
      <c r="I113" s="37">
        <f t="shared" si="6"/>
        <v>0</v>
      </c>
      <c r="P113">
        <v>107</v>
      </c>
      <c r="Q113" s="59">
        <f>IF('iii. train travel'!G120="miles",'footprint calculation'!$B$76,1)</f>
        <v>1</v>
      </c>
      <c r="R113" s="35">
        <f>IF('iii. train travel'!H120="yes",2,1)</f>
        <v>1</v>
      </c>
      <c r="S113" s="36">
        <f>Q113*'emission factors'!$D$16*'iii. train travel'!E120*'iii. train travel'!F120*R113</f>
        <v>0</v>
      </c>
      <c r="U113">
        <v>107</v>
      </c>
      <c r="V113" s="59">
        <f>IF('iv. coach travel'!G120="miles",'footprint calculation'!$B$76,1)</f>
        <v>1</v>
      </c>
      <c r="W113" s="35">
        <f>IF('iv. coach travel'!H120="yes",2,1)</f>
        <v>1</v>
      </c>
      <c r="X113" s="59">
        <f>V113*W113*'emission factors'!$D$15*'iv. coach travel'!E120*'iv. coach travel'!F120</f>
        <v>0</v>
      </c>
    </row>
    <row r="114" spans="5:24">
      <c r="E114">
        <v>108</v>
      </c>
      <c r="F114" s="35">
        <f>IFERROR('i. air travel'!K124,0)</f>
        <v>0</v>
      </c>
      <c r="G114" s="36">
        <f>IFERROR(F114*'i. air travel'!I124,0)</f>
        <v>0</v>
      </c>
      <c r="H114" s="28">
        <f>IF(ISERROR(VLOOKUP(F114,'emission factors'!$C$7:$D$9,2,TRUE)),"",VLOOKUP(F114,'emission factors'!$C$7:$D$9,2,TRUE))</f>
        <v>0.28283999999999998</v>
      </c>
      <c r="I114" s="37">
        <f t="shared" si="6"/>
        <v>0</v>
      </c>
      <c r="P114">
        <v>108</v>
      </c>
      <c r="Q114" s="59">
        <f>IF('iii. train travel'!G121="miles",'footprint calculation'!$B$76,1)</f>
        <v>1</v>
      </c>
      <c r="R114" s="35">
        <f>IF('iii. train travel'!H121="yes",2,1)</f>
        <v>1</v>
      </c>
      <c r="S114" s="36">
        <f>Q114*'emission factors'!$D$16*'iii. train travel'!E121*'iii. train travel'!F121*R114</f>
        <v>0</v>
      </c>
      <c r="U114">
        <v>108</v>
      </c>
      <c r="V114" s="59">
        <f>IF('iv. coach travel'!G121="miles",'footprint calculation'!$B$76,1)</f>
        <v>1</v>
      </c>
      <c r="W114" s="35">
        <f>IF('iv. coach travel'!H121="yes",2,1)</f>
        <v>1</v>
      </c>
      <c r="X114" s="59">
        <f>V114*W114*'emission factors'!$D$15*'iv. coach travel'!E121*'iv. coach travel'!F121</f>
        <v>0</v>
      </c>
    </row>
    <row r="115" spans="5:24">
      <c r="E115">
        <v>109</v>
      </c>
      <c r="F115" s="35">
        <f>IFERROR('i. air travel'!K125,0)</f>
        <v>0</v>
      </c>
      <c r="G115" s="36">
        <f>IFERROR(F115*'i. air travel'!I125,0)</f>
        <v>0</v>
      </c>
      <c r="H115" s="28">
        <f>IF(ISERROR(VLOOKUP(F115,'emission factors'!$C$7:$D$9,2,TRUE)),"",VLOOKUP(F115,'emission factors'!$C$7:$D$9,2,TRUE))</f>
        <v>0.28283999999999998</v>
      </c>
      <c r="I115" s="37">
        <f t="shared" si="6"/>
        <v>0</v>
      </c>
      <c r="P115">
        <v>109</v>
      </c>
      <c r="Q115" s="59">
        <f>IF('iii. train travel'!G122="miles",'footprint calculation'!$B$76,1)</f>
        <v>1</v>
      </c>
      <c r="R115" s="35">
        <f>IF('iii. train travel'!H122="yes",2,1)</f>
        <v>1</v>
      </c>
      <c r="S115" s="36">
        <f>Q115*'emission factors'!$D$16*'iii. train travel'!E122*'iii. train travel'!F122*R115</f>
        <v>0</v>
      </c>
      <c r="U115">
        <v>109</v>
      </c>
      <c r="V115" s="59">
        <f>IF('iv. coach travel'!G122="miles",'footprint calculation'!$B$76,1)</f>
        <v>1</v>
      </c>
      <c r="W115" s="35">
        <f>IF('iv. coach travel'!H122="yes",2,1)</f>
        <v>1</v>
      </c>
      <c r="X115" s="59">
        <f>V115*W115*'emission factors'!$D$15*'iv. coach travel'!E122*'iv. coach travel'!F122</f>
        <v>0</v>
      </c>
    </row>
    <row r="116" spans="5:24">
      <c r="E116">
        <v>110</v>
      </c>
      <c r="F116" s="35">
        <f>IFERROR('i. air travel'!K126,0)</f>
        <v>0</v>
      </c>
      <c r="G116" s="36">
        <f>IFERROR(F116*'i. air travel'!I126,0)</f>
        <v>0</v>
      </c>
      <c r="H116" s="28">
        <f>IF(ISERROR(VLOOKUP(F116,'emission factors'!$C$7:$D$9,2,TRUE)),"",VLOOKUP(F116,'emission factors'!$C$7:$D$9,2,TRUE))</f>
        <v>0.28283999999999998</v>
      </c>
      <c r="I116" s="37">
        <f t="shared" si="6"/>
        <v>0</v>
      </c>
      <c r="P116">
        <v>110</v>
      </c>
      <c r="Q116" s="59">
        <f>IF('iii. train travel'!G123="miles",'footprint calculation'!$B$76,1)</f>
        <v>1</v>
      </c>
      <c r="R116" s="35">
        <f>IF('iii. train travel'!H123="yes",2,1)</f>
        <v>1</v>
      </c>
      <c r="S116" s="36">
        <f>Q116*'emission factors'!$D$16*'iii. train travel'!E123*'iii. train travel'!F123*R116</f>
        <v>0</v>
      </c>
      <c r="U116">
        <v>110</v>
      </c>
      <c r="V116" s="59">
        <f>IF('iv. coach travel'!G123="miles",'footprint calculation'!$B$76,1)</f>
        <v>1</v>
      </c>
      <c r="W116" s="35">
        <f>IF('iv. coach travel'!H123="yes",2,1)</f>
        <v>1</v>
      </c>
      <c r="X116" s="59">
        <f>V116*W116*'emission factors'!$D$15*'iv. coach travel'!E123*'iv. coach travel'!F123</f>
        <v>0</v>
      </c>
    </row>
    <row r="117" spans="5:24">
      <c r="E117">
        <v>111</v>
      </c>
      <c r="F117" s="35">
        <f>IFERROR('i. air travel'!K127,0)</f>
        <v>0</v>
      </c>
      <c r="G117" s="36">
        <f>IFERROR(F117*'i. air travel'!I127,0)</f>
        <v>0</v>
      </c>
      <c r="H117" s="28">
        <f>IF(ISERROR(VLOOKUP(F117,'emission factors'!$C$7:$D$9,2,TRUE)),"",VLOOKUP(F117,'emission factors'!$C$7:$D$9,2,TRUE))</f>
        <v>0.28283999999999998</v>
      </c>
      <c r="I117" s="37">
        <f t="shared" si="6"/>
        <v>0</v>
      </c>
      <c r="P117">
        <v>111</v>
      </c>
      <c r="Q117" s="59">
        <f>IF('iii. train travel'!G124="miles",'footprint calculation'!$B$76,1)</f>
        <v>1</v>
      </c>
      <c r="R117" s="35">
        <f>IF('iii. train travel'!H124="yes",2,1)</f>
        <v>1</v>
      </c>
      <c r="S117" s="36">
        <f>Q117*'emission factors'!$D$16*'iii. train travel'!E124*'iii. train travel'!F124*R117</f>
        <v>0</v>
      </c>
      <c r="U117">
        <v>111</v>
      </c>
      <c r="V117" s="59">
        <f>IF('iv. coach travel'!G124="miles",'footprint calculation'!$B$76,1)</f>
        <v>1</v>
      </c>
      <c r="W117" s="35">
        <f>IF('iv. coach travel'!H124="yes",2,1)</f>
        <v>1</v>
      </c>
      <c r="X117" s="59">
        <f>V117*W117*'emission factors'!$D$15*'iv. coach travel'!E124*'iv. coach travel'!F124</f>
        <v>0</v>
      </c>
    </row>
    <row r="118" spans="5:24">
      <c r="E118">
        <v>112</v>
      </c>
      <c r="F118" s="35">
        <f>IFERROR('i. air travel'!K128,0)</f>
        <v>0</v>
      </c>
      <c r="G118" s="36">
        <f>IFERROR(F118*'i. air travel'!I128,0)</f>
        <v>0</v>
      </c>
      <c r="H118" s="28">
        <f>IF(ISERROR(VLOOKUP(F118,'emission factors'!$C$7:$D$9,2,TRUE)),"",VLOOKUP(F118,'emission factors'!$C$7:$D$9,2,TRUE))</f>
        <v>0.28283999999999998</v>
      </c>
      <c r="I118" s="37">
        <f t="shared" si="6"/>
        <v>0</v>
      </c>
      <c r="P118">
        <v>112</v>
      </c>
      <c r="Q118" s="59">
        <f>IF('iii. train travel'!G125="miles",'footprint calculation'!$B$76,1)</f>
        <v>1</v>
      </c>
      <c r="R118" s="35">
        <f>IF('iii. train travel'!H125="yes",2,1)</f>
        <v>1</v>
      </c>
      <c r="S118" s="36">
        <f>Q118*'emission factors'!$D$16*'iii. train travel'!E125*'iii. train travel'!F125*R118</f>
        <v>0</v>
      </c>
      <c r="U118">
        <v>112</v>
      </c>
      <c r="V118" s="59">
        <f>IF('iv. coach travel'!G125="miles",'footprint calculation'!$B$76,1)</f>
        <v>1</v>
      </c>
      <c r="W118" s="35">
        <f>IF('iv. coach travel'!H125="yes",2,1)</f>
        <v>1</v>
      </c>
      <c r="X118" s="59">
        <f>V118*W118*'emission factors'!$D$15*'iv. coach travel'!E125*'iv. coach travel'!F125</f>
        <v>0</v>
      </c>
    </row>
    <row r="119" spans="5:24">
      <c r="E119">
        <v>113</v>
      </c>
      <c r="F119" s="35">
        <f>IFERROR('i. air travel'!K129,0)</f>
        <v>0</v>
      </c>
      <c r="G119" s="36">
        <f>IFERROR(F119*'i. air travel'!I129,0)</f>
        <v>0</v>
      </c>
      <c r="H119" s="28">
        <f>IF(ISERROR(VLOOKUP(F119,'emission factors'!$C$7:$D$9,2,TRUE)),"",VLOOKUP(F119,'emission factors'!$C$7:$D$9,2,TRUE))</f>
        <v>0.28283999999999998</v>
      </c>
      <c r="I119" s="37">
        <f t="shared" si="6"/>
        <v>0</v>
      </c>
      <c r="P119">
        <v>113</v>
      </c>
      <c r="Q119" s="59">
        <f>IF('iii. train travel'!G126="miles",'footprint calculation'!$B$76,1)</f>
        <v>1</v>
      </c>
      <c r="R119" s="35">
        <f>IF('iii. train travel'!H126="yes",2,1)</f>
        <v>1</v>
      </c>
      <c r="S119" s="36">
        <f>Q119*'emission factors'!$D$16*'iii. train travel'!E126*'iii. train travel'!F126*R119</f>
        <v>0</v>
      </c>
      <c r="U119">
        <v>113</v>
      </c>
      <c r="V119" s="59">
        <f>IF('iv. coach travel'!G126="miles",'footprint calculation'!$B$76,1)</f>
        <v>1</v>
      </c>
      <c r="W119" s="35">
        <f>IF('iv. coach travel'!H126="yes",2,1)</f>
        <v>1</v>
      </c>
      <c r="X119" s="59">
        <f>V119*W119*'emission factors'!$D$15*'iv. coach travel'!E126*'iv. coach travel'!F126</f>
        <v>0</v>
      </c>
    </row>
    <row r="120" spans="5:24">
      <c r="E120">
        <v>114</v>
      </c>
      <c r="F120" s="35">
        <f>IFERROR('i. air travel'!K130,0)</f>
        <v>0</v>
      </c>
      <c r="G120" s="36">
        <f>IFERROR(F120*'i. air travel'!I130,0)</f>
        <v>0</v>
      </c>
      <c r="H120" s="28">
        <f>IF(ISERROR(VLOOKUP(F120,'emission factors'!$C$7:$D$9,2,TRUE)),"",VLOOKUP(F120,'emission factors'!$C$7:$D$9,2,TRUE))</f>
        <v>0.28283999999999998</v>
      </c>
      <c r="I120" s="37">
        <f t="shared" si="6"/>
        <v>0</v>
      </c>
      <c r="P120">
        <v>114</v>
      </c>
      <c r="Q120" s="59">
        <f>IF('iii. train travel'!G127="miles",'footprint calculation'!$B$76,1)</f>
        <v>1</v>
      </c>
      <c r="R120" s="35">
        <f>IF('iii. train travel'!H127="yes",2,1)</f>
        <v>1</v>
      </c>
      <c r="S120" s="36">
        <f>Q120*'emission factors'!$D$16*'iii. train travel'!E127*'iii. train travel'!F127*R120</f>
        <v>0</v>
      </c>
      <c r="U120">
        <v>114</v>
      </c>
      <c r="V120" s="59">
        <f>IF('iv. coach travel'!G127="miles",'footprint calculation'!$B$76,1)</f>
        <v>1</v>
      </c>
      <c r="W120" s="35">
        <f>IF('iv. coach travel'!H127="yes",2,1)</f>
        <v>1</v>
      </c>
      <c r="X120" s="59">
        <f>V120*W120*'emission factors'!$D$15*'iv. coach travel'!E127*'iv. coach travel'!F127</f>
        <v>0</v>
      </c>
    </row>
    <row r="121" spans="5:24">
      <c r="E121">
        <v>115</v>
      </c>
      <c r="F121" s="35">
        <f>IFERROR('i. air travel'!K131,0)</f>
        <v>0</v>
      </c>
      <c r="G121" s="36">
        <f>IFERROR(F121*'i. air travel'!I131,0)</f>
        <v>0</v>
      </c>
      <c r="H121" s="28">
        <f>IF(ISERROR(VLOOKUP(F121,'emission factors'!$C$7:$D$9,2,TRUE)),"",VLOOKUP(F121,'emission factors'!$C$7:$D$9,2,TRUE))</f>
        <v>0.28283999999999998</v>
      </c>
      <c r="I121" s="37">
        <f t="shared" si="6"/>
        <v>0</v>
      </c>
      <c r="P121">
        <v>115</v>
      </c>
      <c r="Q121" s="59">
        <f>IF('iii. train travel'!G128="miles",'footprint calculation'!$B$76,1)</f>
        <v>1</v>
      </c>
      <c r="R121" s="35">
        <f>IF('iii. train travel'!H128="yes",2,1)</f>
        <v>1</v>
      </c>
      <c r="S121" s="36">
        <f>Q121*'emission factors'!$D$16*'iii. train travel'!E128*'iii. train travel'!F128*R121</f>
        <v>0</v>
      </c>
      <c r="U121">
        <v>115</v>
      </c>
      <c r="V121" s="59">
        <f>IF('iv. coach travel'!G128="miles",'footprint calculation'!$B$76,1)</f>
        <v>1</v>
      </c>
      <c r="W121" s="35">
        <f>IF('iv. coach travel'!H128="yes",2,1)</f>
        <v>1</v>
      </c>
      <c r="X121" s="59">
        <f>V121*W121*'emission factors'!$D$15*'iv. coach travel'!E128*'iv. coach travel'!F128</f>
        <v>0</v>
      </c>
    </row>
    <row r="122" spans="5:24">
      <c r="E122">
        <v>116</v>
      </c>
      <c r="F122" s="35">
        <f>IFERROR('i. air travel'!K132,0)</f>
        <v>0</v>
      </c>
      <c r="G122" s="36">
        <f>IFERROR(F122*'i. air travel'!I132,0)</f>
        <v>0</v>
      </c>
      <c r="H122" s="28">
        <f>IF(ISERROR(VLOOKUP(F122,'emission factors'!$C$7:$D$9,2,TRUE)),"",VLOOKUP(F122,'emission factors'!$C$7:$D$9,2,TRUE))</f>
        <v>0.28283999999999998</v>
      </c>
      <c r="I122" s="37">
        <f t="shared" si="6"/>
        <v>0</v>
      </c>
      <c r="P122">
        <v>116</v>
      </c>
      <c r="Q122" s="59">
        <f>IF('iii. train travel'!G129="miles",'footprint calculation'!$B$76,1)</f>
        <v>1</v>
      </c>
      <c r="R122" s="35">
        <f>IF('iii. train travel'!H129="yes",2,1)</f>
        <v>1</v>
      </c>
      <c r="S122" s="36">
        <f>Q122*'emission factors'!$D$16*'iii. train travel'!E129*'iii. train travel'!F129*R122</f>
        <v>0</v>
      </c>
      <c r="U122">
        <v>116</v>
      </c>
      <c r="V122" s="59">
        <f>IF('iv. coach travel'!G129="miles",'footprint calculation'!$B$76,1)</f>
        <v>1</v>
      </c>
      <c r="W122" s="35">
        <f>IF('iv. coach travel'!H129="yes",2,1)</f>
        <v>1</v>
      </c>
      <c r="X122" s="59">
        <f>V122*W122*'emission factors'!$D$15*'iv. coach travel'!E129*'iv. coach travel'!F129</f>
        <v>0</v>
      </c>
    </row>
    <row r="123" spans="5:24">
      <c r="E123">
        <v>117</v>
      </c>
      <c r="F123" s="35">
        <f>IFERROR('i. air travel'!K133,0)</f>
        <v>0</v>
      </c>
      <c r="G123" s="36">
        <f>IFERROR(F123*'i. air travel'!I133,0)</f>
        <v>0</v>
      </c>
      <c r="H123" s="28">
        <f>IF(ISERROR(VLOOKUP(F123,'emission factors'!$C$7:$D$9,2,TRUE)),"",VLOOKUP(F123,'emission factors'!$C$7:$D$9,2,TRUE))</f>
        <v>0.28283999999999998</v>
      </c>
      <c r="I123" s="37">
        <f t="shared" si="6"/>
        <v>0</v>
      </c>
      <c r="P123">
        <v>117</v>
      </c>
      <c r="Q123" s="59">
        <f>IF('iii. train travel'!G130="miles",'footprint calculation'!$B$76,1)</f>
        <v>1</v>
      </c>
      <c r="R123" s="35">
        <f>IF('iii. train travel'!H130="yes",2,1)</f>
        <v>1</v>
      </c>
      <c r="S123" s="36">
        <f>Q123*'emission factors'!$D$16*'iii. train travel'!E130*'iii. train travel'!F130*R123</f>
        <v>0</v>
      </c>
      <c r="U123">
        <v>117</v>
      </c>
      <c r="V123" s="59">
        <f>IF('iv. coach travel'!G130="miles",'footprint calculation'!$B$76,1)</f>
        <v>1</v>
      </c>
      <c r="W123" s="35">
        <f>IF('iv. coach travel'!H130="yes",2,1)</f>
        <v>1</v>
      </c>
      <c r="X123" s="59">
        <f>V123*W123*'emission factors'!$D$15*'iv. coach travel'!E130*'iv. coach travel'!F130</f>
        <v>0</v>
      </c>
    </row>
    <row r="124" spans="5:24">
      <c r="E124">
        <v>118</v>
      </c>
      <c r="F124" s="35">
        <f>IFERROR('i. air travel'!K134,0)</f>
        <v>0</v>
      </c>
      <c r="G124" s="36">
        <f>IFERROR(F124*'i. air travel'!I134,0)</f>
        <v>0</v>
      </c>
      <c r="H124" s="28">
        <f>IF(ISERROR(VLOOKUP(F124,'emission factors'!$C$7:$D$9,2,TRUE)),"",VLOOKUP(F124,'emission factors'!$C$7:$D$9,2,TRUE))</f>
        <v>0.28283999999999998</v>
      </c>
      <c r="I124" s="37">
        <f t="shared" si="6"/>
        <v>0</v>
      </c>
      <c r="P124">
        <v>118</v>
      </c>
      <c r="Q124" s="59">
        <f>IF('iii. train travel'!G131="miles",'footprint calculation'!$B$76,1)</f>
        <v>1</v>
      </c>
      <c r="R124" s="35">
        <f>IF('iii. train travel'!H131="yes",2,1)</f>
        <v>1</v>
      </c>
      <c r="S124" s="36">
        <f>Q124*'emission factors'!$D$16*'iii. train travel'!E131*'iii. train travel'!F131*R124</f>
        <v>0</v>
      </c>
      <c r="U124">
        <v>118</v>
      </c>
      <c r="V124" s="59">
        <f>IF('iv. coach travel'!G131="miles",'footprint calculation'!$B$76,1)</f>
        <v>1</v>
      </c>
      <c r="W124" s="35">
        <f>IF('iv. coach travel'!H131="yes",2,1)</f>
        <v>1</v>
      </c>
      <c r="X124" s="59">
        <f>V124*W124*'emission factors'!$D$15*'iv. coach travel'!E131*'iv. coach travel'!F131</f>
        <v>0</v>
      </c>
    </row>
    <row r="125" spans="5:24">
      <c r="E125">
        <v>119</v>
      </c>
      <c r="F125" s="35">
        <f>IFERROR('i. air travel'!K135,0)</f>
        <v>0</v>
      </c>
      <c r="G125" s="36">
        <f>IFERROR(F125*'i. air travel'!I135,0)</f>
        <v>0</v>
      </c>
      <c r="H125" s="28">
        <f>IF(ISERROR(VLOOKUP(F125,'emission factors'!$C$7:$D$9,2,TRUE)),"",VLOOKUP(F125,'emission factors'!$C$7:$D$9,2,TRUE))</f>
        <v>0.28283999999999998</v>
      </c>
      <c r="I125" s="37">
        <f t="shared" si="6"/>
        <v>0</v>
      </c>
      <c r="P125">
        <v>119</v>
      </c>
      <c r="Q125" s="59">
        <f>IF('iii. train travel'!G132="miles",'footprint calculation'!$B$76,1)</f>
        <v>1</v>
      </c>
      <c r="R125" s="35">
        <f>IF('iii. train travel'!H132="yes",2,1)</f>
        <v>1</v>
      </c>
      <c r="S125" s="36">
        <f>Q125*'emission factors'!$D$16*'iii. train travel'!E132*'iii. train travel'!F132*R125</f>
        <v>0</v>
      </c>
      <c r="U125">
        <v>119</v>
      </c>
      <c r="V125" s="59">
        <f>IF('iv. coach travel'!G132="miles",'footprint calculation'!$B$76,1)</f>
        <v>1</v>
      </c>
      <c r="W125" s="35">
        <f>IF('iv. coach travel'!H132="yes",2,1)</f>
        <v>1</v>
      </c>
      <c r="X125" s="59">
        <f>V125*W125*'emission factors'!$D$15*'iv. coach travel'!E132*'iv. coach travel'!F132</f>
        <v>0</v>
      </c>
    </row>
    <row r="126" spans="5:24">
      <c r="E126">
        <v>120</v>
      </c>
      <c r="F126" s="35">
        <f>IFERROR('i. air travel'!K136,0)</f>
        <v>0</v>
      </c>
      <c r="G126" s="36">
        <f>IFERROR(F126*'i. air travel'!I136,0)</f>
        <v>0</v>
      </c>
      <c r="H126" s="28">
        <f>IF(ISERROR(VLOOKUP(F126,'emission factors'!$C$7:$D$9,2,TRUE)),"",VLOOKUP(F126,'emission factors'!$C$7:$D$9,2,TRUE))</f>
        <v>0.28283999999999998</v>
      </c>
      <c r="I126" s="37">
        <f t="shared" si="6"/>
        <v>0</v>
      </c>
      <c r="P126">
        <v>120</v>
      </c>
      <c r="Q126" s="59">
        <f>IF('iii. train travel'!G133="miles",'footprint calculation'!$B$76,1)</f>
        <v>1</v>
      </c>
      <c r="R126" s="35">
        <f>IF('iii. train travel'!H133="yes",2,1)</f>
        <v>1</v>
      </c>
      <c r="S126" s="36">
        <f>Q126*'emission factors'!$D$16*'iii. train travel'!E133*'iii. train travel'!F133*R126</f>
        <v>0</v>
      </c>
      <c r="U126">
        <v>120</v>
      </c>
      <c r="V126" s="59">
        <f>IF('iv. coach travel'!G133="miles",'footprint calculation'!$B$76,1)</f>
        <v>1</v>
      </c>
      <c r="W126" s="35">
        <f>IF('iv. coach travel'!H133="yes",2,1)</f>
        <v>1</v>
      </c>
      <c r="X126" s="59">
        <f>V126*W126*'emission factors'!$D$15*'iv. coach travel'!E133*'iv. coach travel'!F133</f>
        <v>0</v>
      </c>
    </row>
    <row r="127" spans="5:24">
      <c r="E127">
        <v>121</v>
      </c>
      <c r="F127" s="35">
        <f>IFERROR('i. air travel'!K137,0)</f>
        <v>0</v>
      </c>
      <c r="G127" s="36">
        <f>IFERROR(F127*'i. air travel'!I137,0)</f>
        <v>0</v>
      </c>
      <c r="H127" s="28">
        <f>IF(ISERROR(VLOOKUP(F127,'emission factors'!$C$7:$D$9,2,TRUE)),"",VLOOKUP(F127,'emission factors'!$C$7:$D$9,2,TRUE))</f>
        <v>0.28283999999999998</v>
      </c>
      <c r="I127" s="37">
        <f t="shared" si="6"/>
        <v>0</v>
      </c>
      <c r="P127">
        <v>121</v>
      </c>
      <c r="Q127" s="59">
        <f>IF('iii. train travel'!G134="miles",'footprint calculation'!$B$76,1)</f>
        <v>1</v>
      </c>
      <c r="R127" s="35">
        <f>IF('iii. train travel'!H134="yes",2,1)</f>
        <v>1</v>
      </c>
      <c r="S127" s="36">
        <f>Q127*'emission factors'!$D$16*'iii. train travel'!E134*'iii. train travel'!F134*R127</f>
        <v>0</v>
      </c>
      <c r="U127">
        <v>121</v>
      </c>
      <c r="V127" s="59">
        <f>IF('iv. coach travel'!G134="miles",'footprint calculation'!$B$76,1)</f>
        <v>1</v>
      </c>
      <c r="W127" s="35">
        <f>IF('iv. coach travel'!H134="yes",2,1)</f>
        <v>1</v>
      </c>
      <c r="X127" s="59">
        <f>V127*W127*'emission factors'!$D$15*'iv. coach travel'!E134*'iv. coach travel'!F134</f>
        <v>0</v>
      </c>
    </row>
    <row r="128" spans="5:24">
      <c r="E128">
        <v>122</v>
      </c>
      <c r="F128" s="35">
        <f>IFERROR('i. air travel'!K138,0)</f>
        <v>0</v>
      </c>
      <c r="G128" s="36">
        <f>IFERROR(F128*'i. air travel'!I138,0)</f>
        <v>0</v>
      </c>
      <c r="H128" s="28">
        <f>IF(ISERROR(VLOOKUP(F128,'emission factors'!$C$7:$D$9,2,TRUE)),"",VLOOKUP(F128,'emission factors'!$C$7:$D$9,2,TRUE))</f>
        <v>0.28283999999999998</v>
      </c>
      <c r="I128" s="37">
        <f t="shared" si="6"/>
        <v>0</v>
      </c>
      <c r="P128">
        <v>122</v>
      </c>
      <c r="Q128" s="59">
        <f>IF('iii. train travel'!G135="miles",'footprint calculation'!$B$76,1)</f>
        <v>1</v>
      </c>
      <c r="R128" s="35">
        <f>IF('iii. train travel'!H135="yes",2,1)</f>
        <v>1</v>
      </c>
      <c r="S128" s="36">
        <f>Q128*'emission factors'!$D$16*'iii. train travel'!E135*'iii. train travel'!F135*R128</f>
        <v>0</v>
      </c>
      <c r="U128">
        <v>122</v>
      </c>
      <c r="V128" s="59">
        <f>IF('iv. coach travel'!G135="miles",'footprint calculation'!$B$76,1)</f>
        <v>1</v>
      </c>
      <c r="W128" s="35">
        <f>IF('iv. coach travel'!H135="yes",2,1)</f>
        <v>1</v>
      </c>
      <c r="X128" s="59">
        <f>V128*W128*'emission factors'!$D$15*'iv. coach travel'!E135*'iv. coach travel'!F135</f>
        <v>0</v>
      </c>
    </row>
    <row r="129" spans="5:24">
      <c r="E129">
        <v>123</v>
      </c>
      <c r="F129" s="35">
        <f>IFERROR('i. air travel'!K139,0)</f>
        <v>0</v>
      </c>
      <c r="G129" s="36">
        <f>IFERROR(F129*'i. air travel'!I139,0)</f>
        <v>0</v>
      </c>
      <c r="H129" s="28">
        <f>IF(ISERROR(VLOOKUP(F129,'emission factors'!$C$7:$D$9,2,TRUE)),"",VLOOKUP(F129,'emission factors'!$C$7:$D$9,2,TRUE))</f>
        <v>0.28283999999999998</v>
      </c>
      <c r="I129" s="37">
        <f t="shared" si="6"/>
        <v>0</v>
      </c>
      <c r="P129">
        <v>123</v>
      </c>
      <c r="Q129" s="59">
        <f>IF('iii. train travel'!G136="miles",'footprint calculation'!$B$76,1)</f>
        <v>1</v>
      </c>
      <c r="R129" s="35">
        <f>IF('iii. train travel'!H136="yes",2,1)</f>
        <v>1</v>
      </c>
      <c r="S129" s="36">
        <f>Q129*'emission factors'!$D$16*'iii. train travel'!E136*'iii. train travel'!F136*R129</f>
        <v>0</v>
      </c>
      <c r="U129">
        <v>123</v>
      </c>
      <c r="V129" s="59">
        <f>IF('iv. coach travel'!G136="miles",'footprint calculation'!$B$76,1)</f>
        <v>1</v>
      </c>
      <c r="W129" s="35">
        <f>IF('iv. coach travel'!H136="yes",2,1)</f>
        <v>1</v>
      </c>
      <c r="X129" s="59">
        <f>V129*W129*'emission factors'!$D$15*'iv. coach travel'!E136*'iv. coach travel'!F136</f>
        <v>0</v>
      </c>
    </row>
    <row r="130" spans="5:24">
      <c r="E130">
        <v>124</v>
      </c>
      <c r="F130" s="35">
        <f>IFERROR('i. air travel'!K140,0)</f>
        <v>0</v>
      </c>
      <c r="G130" s="36">
        <f>IFERROR(F130*'i. air travel'!I140,0)</f>
        <v>0</v>
      </c>
      <c r="H130" s="28">
        <f>IF(ISERROR(VLOOKUP(F130,'emission factors'!$C$7:$D$9,2,TRUE)),"",VLOOKUP(F130,'emission factors'!$C$7:$D$9,2,TRUE))</f>
        <v>0.28283999999999998</v>
      </c>
      <c r="I130" s="37">
        <f t="shared" si="6"/>
        <v>0</v>
      </c>
      <c r="P130">
        <v>124</v>
      </c>
      <c r="Q130" s="59">
        <f>IF('iii. train travel'!G137="miles",'footprint calculation'!$B$76,1)</f>
        <v>1</v>
      </c>
      <c r="R130" s="35">
        <f>IF('iii. train travel'!H137="yes",2,1)</f>
        <v>1</v>
      </c>
      <c r="S130" s="36">
        <f>Q130*'emission factors'!$D$16*'iii. train travel'!E137*'iii. train travel'!F137*R130</f>
        <v>0</v>
      </c>
      <c r="U130">
        <v>124</v>
      </c>
      <c r="V130" s="59">
        <f>IF('iv. coach travel'!G137="miles",'footprint calculation'!$B$76,1)</f>
        <v>1</v>
      </c>
      <c r="W130" s="35">
        <f>IF('iv. coach travel'!H137="yes",2,1)</f>
        <v>1</v>
      </c>
      <c r="X130" s="59">
        <f>V130*W130*'emission factors'!$D$15*'iv. coach travel'!E137*'iv. coach travel'!F137</f>
        <v>0</v>
      </c>
    </row>
    <row r="131" spans="5:24">
      <c r="E131">
        <v>125</v>
      </c>
      <c r="F131" s="35">
        <f>IFERROR('i. air travel'!K141,0)</f>
        <v>0</v>
      </c>
      <c r="G131" s="36">
        <f>IFERROR(F131*'i. air travel'!I141,0)</f>
        <v>0</v>
      </c>
      <c r="H131" s="28">
        <f>IF(ISERROR(VLOOKUP(F131,'emission factors'!$C$7:$D$9,2,TRUE)),"",VLOOKUP(F131,'emission factors'!$C$7:$D$9,2,TRUE))</f>
        <v>0.28283999999999998</v>
      </c>
      <c r="I131" s="37">
        <f t="shared" si="6"/>
        <v>0</v>
      </c>
      <c r="P131">
        <v>125</v>
      </c>
      <c r="Q131" s="59">
        <f>IF('iii. train travel'!G138="miles",'footprint calculation'!$B$76,1)</f>
        <v>1</v>
      </c>
      <c r="R131" s="35">
        <f>IF('iii. train travel'!H138="yes",2,1)</f>
        <v>1</v>
      </c>
      <c r="S131" s="36">
        <f>Q131*'emission factors'!$D$16*'iii. train travel'!E138*'iii. train travel'!F138*R131</f>
        <v>0</v>
      </c>
      <c r="U131">
        <v>125</v>
      </c>
      <c r="V131" s="59">
        <f>IF('iv. coach travel'!G138="miles",'footprint calculation'!$B$76,1)</f>
        <v>1</v>
      </c>
      <c r="W131" s="35">
        <f>IF('iv. coach travel'!H138="yes",2,1)</f>
        <v>1</v>
      </c>
      <c r="X131" s="59">
        <f>V131*W131*'emission factors'!$D$15*'iv. coach travel'!E138*'iv. coach travel'!F138</f>
        <v>0</v>
      </c>
    </row>
    <row r="132" spans="5:24">
      <c r="E132">
        <v>126</v>
      </c>
      <c r="F132" s="35">
        <f>IFERROR('i. air travel'!K142,0)</f>
        <v>0</v>
      </c>
      <c r="G132" s="36">
        <f>IFERROR(F132*'i. air travel'!I142,0)</f>
        <v>0</v>
      </c>
      <c r="H132" s="28">
        <f>IF(ISERROR(VLOOKUP(F132,'emission factors'!$C$7:$D$9,2,TRUE)),"",VLOOKUP(F132,'emission factors'!$C$7:$D$9,2,TRUE))</f>
        <v>0.28283999999999998</v>
      </c>
      <c r="I132" s="37">
        <f t="shared" si="6"/>
        <v>0</v>
      </c>
      <c r="P132">
        <v>126</v>
      </c>
      <c r="Q132" s="59">
        <f>IF('iii. train travel'!G139="miles",'footprint calculation'!$B$76,1)</f>
        <v>1</v>
      </c>
      <c r="R132" s="35">
        <f>IF('iii. train travel'!H139="yes",2,1)</f>
        <v>1</v>
      </c>
      <c r="S132" s="36">
        <f>Q132*'emission factors'!$D$16*'iii. train travel'!E139*'iii. train travel'!F139*R132</f>
        <v>0</v>
      </c>
      <c r="U132">
        <v>126</v>
      </c>
      <c r="V132" s="59">
        <f>IF('iv. coach travel'!G139="miles",'footprint calculation'!$B$76,1)</f>
        <v>1</v>
      </c>
      <c r="W132" s="35">
        <f>IF('iv. coach travel'!H139="yes",2,1)</f>
        <v>1</v>
      </c>
      <c r="X132" s="59">
        <f>V132*W132*'emission factors'!$D$15*'iv. coach travel'!E139*'iv. coach travel'!F139</f>
        <v>0</v>
      </c>
    </row>
    <row r="133" spans="5:24">
      <c r="E133">
        <v>127</v>
      </c>
      <c r="F133" s="35">
        <f>IFERROR('i. air travel'!K143,0)</f>
        <v>0</v>
      </c>
      <c r="G133" s="36">
        <f>IFERROR(F133*'i. air travel'!I143,0)</f>
        <v>0</v>
      </c>
      <c r="H133" s="28">
        <f>IF(ISERROR(VLOOKUP(F133,'emission factors'!$C$7:$D$9,2,TRUE)),"",VLOOKUP(F133,'emission factors'!$C$7:$D$9,2,TRUE))</f>
        <v>0.28283999999999998</v>
      </c>
      <c r="I133" s="37">
        <f t="shared" si="6"/>
        <v>0</v>
      </c>
      <c r="P133">
        <v>127</v>
      </c>
      <c r="Q133" s="59">
        <f>IF('iii. train travel'!G140="miles",'footprint calculation'!$B$76,1)</f>
        <v>1</v>
      </c>
      <c r="R133" s="35">
        <f>IF('iii. train travel'!H140="yes",2,1)</f>
        <v>1</v>
      </c>
      <c r="S133" s="36">
        <f>Q133*'emission factors'!$D$16*'iii. train travel'!E140*'iii. train travel'!F140*R133</f>
        <v>0</v>
      </c>
      <c r="U133">
        <v>127</v>
      </c>
      <c r="V133" s="59">
        <f>IF('iv. coach travel'!G140="miles",'footprint calculation'!$B$76,1)</f>
        <v>1</v>
      </c>
      <c r="W133" s="35">
        <f>IF('iv. coach travel'!H140="yes",2,1)</f>
        <v>1</v>
      </c>
      <c r="X133" s="59">
        <f>V133*W133*'emission factors'!$D$15*'iv. coach travel'!E140*'iv. coach travel'!F140</f>
        <v>0</v>
      </c>
    </row>
    <row r="134" spans="5:24">
      <c r="E134">
        <v>128</v>
      </c>
      <c r="F134" s="35">
        <f>IFERROR('i. air travel'!K144,0)</f>
        <v>0</v>
      </c>
      <c r="G134" s="36">
        <f>IFERROR(F134*'i. air travel'!I144,0)</f>
        <v>0</v>
      </c>
      <c r="H134" s="28">
        <f>IF(ISERROR(VLOOKUP(F134,'emission factors'!$C$7:$D$9,2,TRUE)),"",VLOOKUP(F134,'emission factors'!$C$7:$D$9,2,TRUE))</f>
        <v>0.28283999999999998</v>
      </c>
      <c r="I134" s="37">
        <f t="shared" si="6"/>
        <v>0</v>
      </c>
      <c r="P134">
        <v>128</v>
      </c>
      <c r="Q134" s="59">
        <f>IF('iii. train travel'!G141="miles",'footprint calculation'!$B$76,1)</f>
        <v>1</v>
      </c>
      <c r="R134" s="35">
        <f>IF('iii. train travel'!H141="yes",2,1)</f>
        <v>1</v>
      </c>
      <c r="S134" s="36">
        <f>Q134*'emission factors'!$D$16*'iii. train travel'!E141*'iii. train travel'!F141*R134</f>
        <v>0</v>
      </c>
      <c r="U134">
        <v>128</v>
      </c>
      <c r="V134" s="59">
        <f>IF('iv. coach travel'!G141="miles",'footprint calculation'!$B$76,1)</f>
        <v>1</v>
      </c>
      <c r="W134" s="35">
        <f>IF('iv. coach travel'!H141="yes",2,1)</f>
        <v>1</v>
      </c>
      <c r="X134" s="59">
        <f>V134*W134*'emission factors'!$D$15*'iv. coach travel'!E141*'iv. coach travel'!F141</f>
        <v>0</v>
      </c>
    </row>
    <row r="135" spans="5:24">
      <c r="E135">
        <v>129</v>
      </c>
      <c r="F135" s="35">
        <f>IFERROR('i. air travel'!K145,0)</f>
        <v>0</v>
      </c>
      <c r="G135" s="36">
        <f>IFERROR(F135*'i. air travel'!I145,0)</f>
        <v>0</v>
      </c>
      <c r="H135" s="28">
        <f>IF(ISERROR(VLOOKUP(F135,'emission factors'!$C$7:$D$9,2,TRUE)),"",VLOOKUP(F135,'emission factors'!$C$7:$D$9,2,TRUE))</f>
        <v>0.28283999999999998</v>
      </c>
      <c r="I135" s="37">
        <f t="shared" si="6"/>
        <v>0</v>
      </c>
      <c r="P135">
        <v>129</v>
      </c>
      <c r="Q135" s="59">
        <f>IF('iii. train travel'!G142="miles",'footprint calculation'!$B$76,1)</f>
        <v>1</v>
      </c>
      <c r="R135" s="35">
        <f>IF('iii. train travel'!H142="yes",2,1)</f>
        <v>1</v>
      </c>
      <c r="S135" s="36">
        <f>Q135*'emission factors'!$D$16*'iii. train travel'!E142*'iii. train travel'!F142*R135</f>
        <v>0</v>
      </c>
      <c r="U135">
        <v>129</v>
      </c>
      <c r="V135" s="59">
        <f>IF('iv. coach travel'!G142="miles",'footprint calculation'!$B$76,1)</f>
        <v>1</v>
      </c>
      <c r="W135" s="35">
        <f>IF('iv. coach travel'!H142="yes",2,1)</f>
        <v>1</v>
      </c>
      <c r="X135" s="59">
        <f>V135*W135*'emission factors'!$D$15*'iv. coach travel'!E142*'iv. coach travel'!F142</f>
        <v>0</v>
      </c>
    </row>
    <row r="136" spans="5:24">
      <c r="E136">
        <v>130</v>
      </c>
      <c r="F136" s="35">
        <f>IFERROR('i. air travel'!K146,0)</f>
        <v>0</v>
      </c>
      <c r="G136" s="36">
        <f>IFERROR(F136*'i. air travel'!I146,0)</f>
        <v>0</v>
      </c>
      <c r="H136" s="28">
        <f>IF(ISERROR(VLOOKUP(F136,'emission factors'!$C$7:$D$9,2,TRUE)),"",VLOOKUP(F136,'emission factors'!$C$7:$D$9,2,TRUE))</f>
        <v>0.28283999999999998</v>
      </c>
      <c r="I136" s="37">
        <f t="shared" ref="I136:I199" si="7">G136*H136</f>
        <v>0</v>
      </c>
      <c r="P136">
        <v>130</v>
      </c>
      <c r="Q136" s="59">
        <f>IF('iii. train travel'!G143="miles",'footprint calculation'!$B$76,1)</f>
        <v>1</v>
      </c>
      <c r="R136" s="35">
        <f>IF('iii. train travel'!H143="yes",2,1)</f>
        <v>1</v>
      </c>
      <c r="S136" s="36">
        <f>Q136*'emission factors'!$D$16*'iii. train travel'!E143*'iii. train travel'!F143*R136</f>
        <v>0</v>
      </c>
      <c r="U136">
        <v>130</v>
      </c>
      <c r="V136" s="59">
        <f>IF('iv. coach travel'!G143="miles",'footprint calculation'!$B$76,1)</f>
        <v>1</v>
      </c>
      <c r="W136" s="35">
        <f>IF('iv. coach travel'!H143="yes",2,1)</f>
        <v>1</v>
      </c>
      <c r="X136" s="59">
        <f>V136*W136*'emission factors'!$D$15*'iv. coach travel'!E143*'iv. coach travel'!F143</f>
        <v>0</v>
      </c>
    </row>
    <row r="137" spans="5:24">
      <c r="E137">
        <v>131</v>
      </c>
      <c r="F137" s="35">
        <f>IFERROR('i. air travel'!K147,0)</f>
        <v>0</v>
      </c>
      <c r="G137" s="36">
        <f>IFERROR(F137*'i. air travel'!I147,0)</f>
        <v>0</v>
      </c>
      <c r="H137" s="28">
        <f>IF(ISERROR(VLOOKUP(F137,'emission factors'!$C$7:$D$9,2,TRUE)),"",VLOOKUP(F137,'emission factors'!$C$7:$D$9,2,TRUE))</f>
        <v>0.28283999999999998</v>
      </c>
      <c r="I137" s="37">
        <f t="shared" si="7"/>
        <v>0</v>
      </c>
      <c r="P137">
        <v>131</v>
      </c>
      <c r="Q137" s="59">
        <f>IF('iii. train travel'!G144="miles",'footprint calculation'!$B$76,1)</f>
        <v>1</v>
      </c>
      <c r="R137" s="35">
        <f>IF('iii. train travel'!H144="yes",2,1)</f>
        <v>1</v>
      </c>
      <c r="S137" s="36">
        <f>Q137*'emission factors'!$D$16*'iii. train travel'!E144*'iii. train travel'!F144*R137</f>
        <v>0</v>
      </c>
      <c r="U137">
        <v>131</v>
      </c>
      <c r="V137" s="59">
        <f>IF('iv. coach travel'!G144="miles",'footprint calculation'!$B$76,1)</f>
        <v>1</v>
      </c>
      <c r="W137" s="35">
        <f>IF('iv. coach travel'!H144="yes",2,1)</f>
        <v>1</v>
      </c>
      <c r="X137" s="59">
        <f>V137*W137*'emission factors'!$D$15*'iv. coach travel'!E144*'iv. coach travel'!F144</f>
        <v>0</v>
      </c>
    </row>
    <row r="138" spans="5:24">
      <c r="E138">
        <v>132</v>
      </c>
      <c r="F138" s="35">
        <f>IFERROR('i. air travel'!K148,0)</f>
        <v>0</v>
      </c>
      <c r="G138" s="36">
        <f>IFERROR(F138*'i. air travel'!I148,0)</f>
        <v>0</v>
      </c>
      <c r="H138" s="28">
        <f>IF(ISERROR(VLOOKUP(F138,'emission factors'!$C$7:$D$9,2,TRUE)),"",VLOOKUP(F138,'emission factors'!$C$7:$D$9,2,TRUE))</f>
        <v>0.28283999999999998</v>
      </c>
      <c r="I138" s="37">
        <f t="shared" si="7"/>
        <v>0</v>
      </c>
      <c r="P138">
        <v>132</v>
      </c>
      <c r="Q138" s="59">
        <f>IF('iii. train travel'!G145="miles",'footprint calculation'!$B$76,1)</f>
        <v>1</v>
      </c>
      <c r="R138" s="35">
        <f>IF('iii. train travel'!H145="yes",2,1)</f>
        <v>1</v>
      </c>
      <c r="S138" s="36">
        <f>Q138*'emission factors'!$D$16*'iii. train travel'!E145*'iii. train travel'!F145*R138</f>
        <v>0</v>
      </c>
      <c r="U138">
        <v>132</v>
      </c>
      <c r="V138" s="59">
        <f>IF('iv. coach travel'!G145="miles",'footprint calculation'!$B$76,1)</f>
        <v>1</v>
      </c>
      <c r="W138" s="35">
        <f>IF('iv. coach travel'!H145="yes",2,1)</f>
        <v>1</v>
      </c>
      <c r="X138" s="59">
        <f>V138*W138*'emission factors'!$D$15*'iv. coach travel'!E145*'iv. coach travel'!F145</f>
        <v>0</v>
      </c>
    </row>
    <row r="139" spans="5:24">
      <c r="E139">
        <v>133</v>
      </c>
      <c r="F139" s="35">
        <f>IFERROR('i. air travel'!K149,0)</f>
        <v>0</v>
      </c>
      <c r="G139" s="36">
        <f>IFERROR(F139*'i. air travel'!I149,0)</f>
        <v>0</v>
      </c>
      <c r="H139" s="28">
        <f>IF(ISERROR(VLOOKUP(F139,'emission factors'!$C$7:$D$9,2,TRUE)),"",VLOOKUP(F139,'emission factors'!$C$7:$D$9,2,TRUE))</f>
        <v>0.28283999999999998</v>
      </c>
      <c r="I139" s="37">
        <f t="shared" si="7"/>
        <v>0</v>
      </c>
      <c r="P139">
        <v>133</v>
      </c>
      <c r="Q139" s="59">
        <f>IF('iii. train travel'!G146="miles",'footprint calculation'!$B$76,1)</f>
        <v>1</v>
      </c>
      <c r="R139" s="35">
        <f>IF('iii. train travel'!H146="yes",2,1)</f>
        <v>1</v>
      </c>
      <c r="S139" s="36">
        <f>Q139*'emission factors'!$D$16*'iii. train travel'!E146*'iii. train travel'!F146*R139</f>
        <v>0</v>
      </c>
      <c r="U139">
        <v>133</v>
      </c>
      <c r="V139" s="59">
        <f>IF('iv. coach travel'!G146="miles",'footprint calculation'!$B$76,1)</f>
        <v>1</v>
      </c>
      <c r="W139" s="35">
        <f>IF('iv. coach travel'!H146="yes",2,1)</f>
        <v>1</v>
      </c>
      <c r="X139" s="59">
        <f>V139*W139*'emission factors'!$D$15*'iv. coach travel'!E146*'iv. coach travel'!F146</f>
        <v>0</v>
      </c>
    </row>
    <row r="140" spans="5:24">
      <c r="E140">
        <v>134</v>
      </c>
      <c r="F140" s="35">
        <f>IFERROR('i. air travel'!K150,0)</f>
        <v>0</v>
      </c>
      <c r="G140" s="36">
        <f>IFERROR(F140*'i. air travel'!I150,0)</f>
        <v>0</v>
      </c>
      <c r="H140" s="28">
        <f>IF(ISERROR(VLOOKUP(F140,'emission factors'!$C$7:$D$9,2,TRUE)),"",VLOOKUP(F140,'emission factors'!$C$7:$D$9,2,TRUE))</f>
        <v>0.28283999999999998</v>
      </c>
      <c r="I140" s="37">
        <f t="shared" si="7"/>
        <v>0</v>
      </c>
      <c r="P140">
        <v>134</v>
      </c>
      <c r="Q140" s="59">
        <f>IF('iii. train travel'!G147="miles",'footprint calculation'!$B$76,1)</f>
        <v>1</v>
      </c>
      <c r="R140" s="35">
        <f>IF('iii. train travel'!H147="yes",2,1)</f>
        <v>1</v>
      </c>
      <c r="S140" s="36">
        <f>Q140*'emission factors'!$D$16*'iii. train travel'!E147*'iii. train travel'!F147*R140</f>
        <v>0</v>
      </c>
      <c r="U140">
        <v>134</v>
      </c>
      <c r="V140" s="59">
        <f>IF('iv. coach travel'!G147="miles",'footprint calculation'!$B$76,1)</f>
        <v>1</v>
      </c>
      <c r="W140" s="35">
        <f>IF('iv. coach travel'!H147="yes",2,1)</f>
        <v>1</v>
      </c>
      <c r="X140" s="59">
        <f>V140*W140*'emission factors'!$D$15*'iv. coach travel'!E147*'iv. coach travel'!F147</f>
        <v>0</v>
      </c>
    </row>
    <row r="141" spans="5:24">
      <c r="E141">
        <v>135</v>
      </c>
      <c r="F141" s="35">
        <f>IFERROR('i. air travel'!K151,0)</f>
        <v>0</v>
      </c>
      <c r="G141" s="36">
        <f>IFERROR(F141*'i. air travel'!I151,0)</f>
        <v>0</v>
      </c>
      <c r="H141" s="28">
        <f>IF(ISERROR(VLOOKUP(F141,'emission factors'!$C$7:$D$9,2,TRUE)),"",VLOOKUP(F141,'emission factors'!$C$7:$D$9,2,TRUE))</f>
        <v>0.28283999999999998</v>
      </c>
      <c r="I141" s="37">
        <f t="shared" si="7"/>
        <v>0</v>
      </c>
      <c r="P141">
        <v>135</v>
      </c>
      <c r="Q141" s="59">
        <f>IF('iii. train travel'!G148="miles",'footprint calculation'!$B$76,1)</f>
        <v>1</v>
      </c>
      <c r="R141" s="35">
        <f>IF('iii. train travel'!H148="yes",2,1)</f>
        <v>1</v>
      </c>
      <c r="S141" s="36">
        <f>Q141*'emission factors'!$D$16*'iii. train travel'!E148*'iii. train travel'!F148*R141</f>
        <v>0</v>
      </c>
      <c r="U141">
        <v>135</v>
      </c>
      <c r="V141" s="59">
        <f>IF('iv. coach travel'!G148="miles",'footprint calculation'!$B$76,1)</f>
        <v>1</v>
      </c>
      <c r="W141" s="35">
        <f>IF('iv. coach travel'!H148="yes",2,1)</f>
        <v>1</v>
      </c>
      <c r="X141" s="59">
        <f>V141*W141*'emission factors'!$D$15*'iv. coach travel'!E148*'iv. coach travel'!F148</f>
        <v>0</v>
      </c>
    </row>
    <row r="142" spans="5:24">
      <c r="E142">
        <v>136</v>
      </c>
      <c r="F142" s="35">
        <f>IFERROR('i. air travel'!K152,0)</f>
        <v>0</v>
      </c>
      <c r="G142" s="36">
        <f>IFERROR(F142*'i. air travel'!I152,0)</f>
        <v>0</v>
      </c>
      <c r="H142" s="28">
        <f>IF(ISERROR(VLOOKUP(F142,'emission factors'!$C$7:$D$9,2,TRUE)),"",VLOOKUP(F142,'emission factors'!$C$7:$D$9,2,TRUE))</f>
        <v>0.28283999999999998</v>
      </c>
      <c r="I142" s="37">
        <f t="shared" si="7"/>
        <v>0</v>
      </c>
      <c r="P142">
        <v>136</v>
      </c>
      <c r="Q142" s="59">
        <f>IF('iii. train travel'!G149="miles",'footprint calculation'!$B$76,1)</f>
        <v>1</v>
      </c>
      <c r="R142" s="35">
        <f>IF('iii. train travel'!H149="yes",2,1)</f>
        <v>1</v>
      </c>
      <c r="S142" s="36">
        <f>Q142*'emission factors'!$D$16*'iii. train travel'!E149*'iii. train travel'!F149*R142</f>
        <v>0</v>
      </c>
      <c r="U142">
        <v>136</v>
      </c>
      <c r="V142" s="59">
        <f>IF('iv. coach travel'!G149="miles",'footprint calculation'!$B$76,1)</f>
        <v>1</v>
      </c>
      <c r="W142" s="35">
        <f>IF('iv. coach travel'!H149="yes",2,1)</f>
        <v>1</v>
      </c>
      <c r="X142" s="59">
        <f>V142*W142*'emission factors'!$D$15*'iv. coach travel'!E149*'iv. coach travel'!F149</f>
        <v>0</v>
      </c>
    </row>
    <row r="143" spans="5:24">
      <c r="E143">
        <v>137</v>
      </c>
      <c r="F143" s="35">
        <f>IFERROR('i. air travel'!K153,0)</f>
        <v>0</v>
      </c>
      <c r="G143" s="36">
        <f>IFERROR(F143*'i. air travel'!I153,0)</f>
        <v>0</v>
      </c>
      <c r="H143" s="28">
        <f>IF(ISERROR(VLOOKUP(F143,'emission factors'!$C$7:$D$9,2,TRUE)),"",VLOOKUP(F143,'emission factors'!$C$7:$D$9,2,TRUE))</f>
        <v>0.28283999999999998</v>
      </c>
      <c r="I143" s="37">
        <f t="shared" si="7"/>
        <v>0</v>
      </c>
      <c r="P143">
        <v>137</v>
      </c>
      <c r="Q143" s="59">
        <f>IF('iii. train travel'!G150="miles",'footprint calculation'!$B$76,1)</f>
        <v>1</v>
      </c>
      <c r="R143" s="35">
        <f>IF('iii. train travel'!H150="yes",2,1)</f>
        <v>1</v>
      </c>
      <c r="S143" s="36">
        <f>Q143*'emission factors'!$D$16*'iii. train travel'!E150*'iii. train travel'!F150*R143</f>
        <v>0</v>
      </c>
      <c r="U143">
        <v>137</v>
      </c>
      <c r="V143" s="59">
        <f>IF('iv. coach travel'!G150="miles",'footprint calculation'!$B$76,1)</f>
        <v>1</v>
      </c>
      <c r="W143" s="35">
        <f>IF('iv. coach travel'!H150="yes",2,1)</f>
        <v>1</v>
      </c>
      <c r="X143" s="59">
        <f>V143*W143*'emission factors'!$D$15*'iv. coach travel'!E150*'iv. coach travel'!F150</f>
        <v>0</v>
      </c>
    </row>
    <row r="144" spans="5:24">
      <c r="E144">
        <v>138</v>
      </c>
      <c r="F144" s="35">
        <f>IFERROR('i. air travel'!K154,0)</f>
        <v>0</v>
      </c>
      <c r="G144" s="36">
        <f>IFERROR(F144*'i. air travel'!I154,0)</f>
        <v>0</v>
      </c>
      <c r="H144" s="28">
        <f>IF(ISERROR(VLOOKUP(F144,'emission factors'!$C$7:$D$9,2,TRUE)),"",VLOOKUP(F144,'emission factors'!$C$7:$D$9,2,TRUE))</f>
        <v>0.28283999999999998</v>
      </c>
      <c r="I144" s="37">
        <f t="shared" si="7"/>
        <v>0</v>
      </c>
      <c r="P144">
        <v>138</v>
      </c>
      <c r="Q144" s="59">
        <f>IF('iii. train travel'!G151="miles",'footprint calculation'!$B$76,1)</f>
        <v>1</v>
      </c>
      <c r="R144" s="35">
        <f>IF('iii. train travel'!H151="yes",2,1)</f>
        <v>1</v>
      </c>
      <c r="S144" s="36">
        <f>Q144*'emission factors'!$D$16*'iii. train travel'!E151*'iii. train travel'!F151*R144</f>
        <v>0</v>
      </c>
      <c r="U144">
        <v>138</v>
      </c>
      <c r="V144" s="59">
        <f>IF('iv. coach travel'!G151="miles",'footprint calculation'!$B$76,1)</f>
        <v>1</v>
      </c>
      <c r="W144" s="35">
        <f>IF('iv. coach travel'!H151="yes",2,1)</f>
        <v>1</v>
      </c>
      <c r="X144" s="59">
        <f>V144*W144*'emission factors'!$D$15*'iv. coach travel'!E151*'iv. coach travel'!F151</f>
        <v>0</v>
      </c>
    </row>
    <row r="145" spans="5:24">
      <c r="E145">
        <v>139</v>
      </c>
      <c r="F145" s="35">
        <f>IFERROR('i. air travel'!K155,0)</f>
        <v>0</v>
      </c>
      <c r="G145" s="36">
        <f>IFERROR(F145*'i. air travel'!I155,0)</f>
        <v>0</v>
      </c>
      <c r="H145" s="28">
        <f>IF(ISERROR(VLOOKUP(F145,'emission factors'!$C$7:$D$9,2,TRUE)),"",VLOOKUP(F145,'emission factors'!$C$7:$D$9,2,TRUE))</f>
        <v>0.28283999999999998</v>
      </c>
      <c r="I145" s="37">
        <f t="shared" si="7"/>
        <v>0</v>
      </c>
      <c r="P145">
        <v>139</v>
      </c>
      <c r="Q145" s="59">
        <f>IF('iii. train travel'!G152="miles",'footprint calculation'!$B$76,1)</f>
        <v>1</v>
      </c>
      <c r="R145" s="35">
        <f>IF('iii. train travel'!H152="yes",2,1)</f>
        <v>1</v>
      </c>
      <c r="S145" s="36">
        <f>Q145*'emission factors'!$D$16*'iii. train travel'!E152*'iii. train travel'!F152*R145</f>
        <v>0</v>
      </c>
      <c r="U145">
        <v>139</v>
      </c>
      <c r="V145" s="59">
        <f>IF('iv. coach travel'!G152="miles",'footprint calculation'!$B$76,1)</f>
        <v>1</v>
      </c>
      <c r="W145" s="35">
        <f>IF('iv. coach travel'!H152="yes",2,1)</f>
        <v>1</v>
      </c>
      <c r="X145" s="59">
        <f>V145*W145*'emission factors'!$D$15*'iv. coach travel'!E152*'iv. coach travel'!F152</f>
        <v>0</v>
      </c>
    </row>
    <row r="146" spans="5:24">
      <c r="E146">
        <v>140</v>
      </c>
      <c r="F146" s="35">
        <f>IFERROR('i. air travel'!K156,0)</f>
        <v>0</v>
      </c>
      <c r="G146" s="36">
        <f>IFERROR(F146*'i. air travel'!I156,0)</f>
        <v>0</v>
      </c>
      <c r="H146" s="28">
        <f>IF(ISERROR(VLOOKUP(F146,'emission factors'!$C$7:$D$9,2,TRUE)),"",VLOOKUP(F146,'emission factors'!$C$7:$D$9,2,TRUE))</f>
        <v>0.28283999999999998</v>
      </c>
      <c r="I146" s="37">
        <f t="shared" si="7"/>
        <v>0</v>
      </c>
      <c r="P146">
        <v>140</v>
      </c>
      <c r="Q146" s="59">
        <f>IF('iii. train travel'!G153="miles",'footprint calculation'!$B$76,1)</f>
        <v>1</v>
      </c>
      <c r="R146" s="35">
        <f>IF('iii. train travel'!H153="yes",2,1)</f>
        <v>1</v>
      </c>
      <c r="S146" s="36">
        <f>Q146*'emission factors'!$D$16*'iii. train travel'!E153*'iii. train travel'!F153*R146</f>
        <v>0</v>
      </c>
      <c r="U146">
        <v>140</v>
      </c>
      <c r="V146" s="59">
        <f>IF('iv. coach travel'!G153="miles",'footprint calculation'!$B$76,1)</f>
        <v>1</v>
      </c>
      <c r="W146" s="35">
        <f>IF('iv. coach travel'!H153="yes",2,1)</f>
        <v>1</v>
      </c>
      <c r="X146" s="59">
        <f>V146*W146*'emission factors'!$D$15*'iv. coach travel'!E153*'iv. coach travel'!F153</f>
        <v>0</v>
      </c>
    </row>
    <row r="147" spans="5:24">
      <c r="E147">
        <v>141</v>
      </c>
      <c r="F147" s="35">
        <f>IFERROR('i. air travel'!K157,0)</f>
        <v>0</v>
      </c>
      <c r="G147" s="36">
        <f>IFERROR(F147*'i. air travel'!I157,0)</f>
        <v>0</v>
      </c>
      <c r="H147" s="28">
        <f>IF(ISERROR(VLOOKUP(F147,'emission factors'!$C$7:$D$9,2,TRUE)),"",VLOOKUP(F147,'emission factors'!$C$7:$D$9,2,TRUE))</f>
        <v>0.28283999999999998</v>
      </c>
      <c r="I147" s="37">
        <f t="shared" si="7"/>
        <v>0</v>
      </c>
      <c r="P147">
        <v>141</v>
      </c>
      <c r="Q147" s="59">
        <f>IF('iii. train travel'!G154="miles",'footprint calculation'!$B$76,1)</f>
        <v>1</v>
      </c>
      <c r="R147" s="35">
        <f>IF('iii. train travel'!H154="yes",2,1)</f>
        <v>1</v>
      </c>
      <c r="S147" s="36">
        <f>Q147*'emission factors'!$D$16*'iii. train travel'!E154*'iii. train travel'!F154*R147</f>
        <v>0</v>
      </c>
      <c r="U147">
        <v>141</v>
      </c>
      <c r="V147" s="59">
        <f>IF('iv. coach travel'!G154="miles",'footprint calculation'!$B$76,1)</f>
        <v>1</v>
      </c>
      <c r="W147" s="35">
        <f>IF('iv. coach travel'!H154="yes",2,1)</f>
        <v>1</v>
      </c>
      <c r="X147" s="59">
        <f>V147*W147*'emission factors'!$D$15*'iv. coach travel'!E154*'iv. coach travel'!F154</f>
        <v>0</v>
      </c>
    </row>
    <row r="148" spans="5:24">
      <c r="E148">
        <v>142</v>
      </c>
      <c r="F148" s="35">
        <f>IFERROR('i. air travel'!K158,0)</f>
        <v>0</v>
      </c>
      <c r="G148" s="36">
        <f>IFERROR(F148*'i. air travel'!I158,0)</f>
        <v>0</v>
      </c>
      <c r="H148" s="28">
        <f>IF(ISERROR(VLOOKUP(F148,'emission factors'!$C$7:$D$9,2,TRUE)),"",VLOOKUP(F148,'emission factors'!$C$7:$D$9,2,TRUE))</f>
        <v>0.28283999999999998</v>
      </c>
      <c r="I148" s="37">
        <f t="shared" si="7"/>
        <v>0</v>
      </c>
      <c r="P148">
        <v>142</v>
      </c>
      <c r="Q148" s="59">
        <f>IF('iii. train travel'!G155="miles",'footprint calculation'!$B$76,1)</f>
        <v>1</v>
      </c>
      <c r="R148" s="35">
        <f>IF('iii. train travel'!H155="yes",2,1)</f>
        <v>1</v>
      </c>
      <c r="S148" s="36">
        <f>Q148*'emission factors'!$D$16*'iii. train travel'!E155*'iii. train travel'!F155*R148</f>
        <v>0</v>
      </c>
      <c r="U148">
        <v>142</v>
      </c>
      <c r="V148" s="59">
        <f>IF('iv. coach travel'!G155="miles",'footprint calculation'!$B$76,1)</f>
        <v>1</v>
      </c>
      <c r="W148" s="35">
        <f>IF('iv. coach travel'!H155="yes",2,1)</f>
        <v>1</v>
      </c>
      <c r="X148" s="59">
        <f>V148*W148*'emission factors'!$D$15*'iv. coach travel'!E155*'iv. coach travel'!F155</f>
        <v>0</v>
      </c>
    </row>
    <row r="149" spans="5:24">
      <c r="E149">
        <v>143</v>
      </c>
      <c r="F149" s="35">
        <f>IFERROR('i. air travel'!K159,0)</f>
        <v>0</v>
      </c>
      <c r="G149" s="36">
        <f>IFERROR(F149*'i. air travel'!I159,0)</f>
        <v>0</v>
      </c>
      <c r="H149" s="28">
        <f>IF(ISERROR(VLOOKUP(F149,'emission factors'!$C$7:$D$9,2,TRUE)),"",VLOOKUP(F149,'emission factors'!$C$7:$D$9,2,TRUE))</f>
        <v>0.28283999999999998</v>
      </c>
      <c r="I149" s="37">
        <f t="shared" si="7"/>
        <v>0</v>
      </c>
      <c r="P149">
        <v>143</v>
      </c>
      <c r="Q149" s="59">
        <f>IF('iii. train travel'!G156="miles",'footprint calculation'!$B$76,1)</f>
        <v>1</v>
      </c>
      <c r="R149" s="35">
        <f>IF('iii. train travel'!H156="yes",2,1)</f>
        <v>1</v>
      </c>
      <c r="S149" s="36">
        <f>Q149*'emission factors'!$D$16*'iii. train travel'!E156*'iii. train travel'!F156*R149</f>
        <v>0</v>
      </c>
      <c r="U149">
        <v>143</v>
      </c>
      <c r="V149" s="59">
        <f>IF('iv. coach travel'!G156="miles",'footprint calculation'!$B$76,1)</f>
        <v>1</v>
      </c>
      <c r="W149" s="35">
        <f>IF('iv. coach travel'!H156="yes",2,1)</f>
        <v>1</v>
      </c>
      <c r="X149" s="59">
        <f>V149*W149*'emission factors'!$D$15*'iv. coach travel'!E156*'iv. coach travel'!F156</f>
        <v>0</v>
      </c>
    </row>
    <row r="150" spans="5:24">
      <c r="E150">
        <v>144</v>
      </c>
      <c r="F150" s="35">
        <f>IFERROR('i. air travel'!K160,0)</f>
        <v>0</v>
      </c>
      <c r="G150" s="36">
        <f>IFERROR(F150*'i. air travel'!I160,0)</f>
        <v>0</v>
      </c>
      <c r="H150" s="28">
        <f>IF(ISERROR(VLOOKUP(F150,'emission factors'!$C$7:$D$9,2,TRUE)),"",VLOOKUP(F150,'emission factors'!$C$7:$D$9,2,TRUE))</f>
        <v>0.28283999999999998</v>
      </c>
      <c r="I150" s="37">
        <f t="shared" si="7"/>
        <v>0</v>
      </c>
      <c r="P150">
        <v>144</v>
      </c>
      <c r="Q150" s="59">
        <f>IF('iii. train travel'!G157="miles",'footprint calculation'!$B$76,1)</f>
        <v>1</v>
      </c>
      <c r="R150" s="35">
        <f>IF('iii. train travel'!H157="yes",2,1)</f>
        <v>1</v>
      </c>
      <c r="S150" s="36">
        <f>Q150*'emission factors'!$D$16*'iii. train travel'!E157*'iii. train travel'!F157*R150</f>
        <v>0</v>
      </c>
      <c r="U150">
        <v>144</v>
      </c>
      <c r="V150" s="59">
        <f>IF('iv. coach travel'!G157="miles",'footprint calculation'!$B$76,1)</f>
        <v>1</v>
      </c>
      <c r="W150" s="35">
        <f>IF('iv. coach travel'!H157="yes",2,1)</f>
        <v>1</v>
      </c>
      <c r="X150" s="59">
        <f>V150*W150*'emission factors'!$D$15*'iv. coach travel'!E157*'iv. coach travel'!F157</f>
        <v>0</v>
      </c>
    </row>
    <row r="151" spans="5:24">
      <c r="E151">
        <v>145</v>
      </c>
      <c r="F151" s="35">
        <f>IFERROR('i. air travel'!K161,0)</f>
        <v>0</v>
      </c>
      <c r="G151" s="36">
        <f>IFERROR(F151*'i. air travel'!I161,0)</f>
        <v>0</v>
      </c>
      <c r="H151" s="28">
        <f>IF(ISERROR(VLOOKUP(F151,'emission factors'!$C$7:$D$9,2,TRUE)),"",VLOOKUP(F151,'emission factors'!$C$7:$D$9,2,TRUE))</f>
        <v>0.28283999999999998</v>
      </c>
      <c r="I151" s="37">
        <f t="shared" si="7"/>
        <v>0</v>
      </c>
      <c r="P151">
        <v>145</v>
      </c>
      <c r="Q151" s="59">
        <f>IF('iii. train travel'!G158="miles",'footprint calculation'!$B$76,1)</f>
        <v>1</v>
      </c>
      <c r="R151" s="35">
        <f>IF('iii. train travel'!H158="yes",2,1)</f>
        <v>1</v>
      </c>
      <c r="S151" s="36">
        <f>Q151*'emission factors'!$D$16*'iii. train travel'!E158*'iii. train travel'!F158*R151</f>
        <v>0</v>
      </c>
      <c r="U151">
        <v>145</v>
      </c>
      <c r="V151" s="59">
        <f>IF('iv. coach travel'!G158="miles",'footprint calculation'!$B$76,1)</f>
        <v>1</v>
      </c>
      <c r="W151" s="35">
        <f>IF('iv. coach travel'!H158="yes",2,1)</f>
        <v>1</v>
      </c>
      <c r="X151" s="59">
        <f>V151*W151*'emission factors'!$D$15*'iv. coach travel'!E158*'iv. coach travel'!F158</f>
        <v>0</v>
      </c>
    </row>
    <row r="152" spans="5:24">
      <c r="E152">
        <v>146</v>
      </c>
      <c r="F152" s="35">
        <f>IFERROR('i. air travel'!K162,0)</f>
        <v>0</v>
      </c>
      <c r="G152" s="36">
        <f>IFERROR(F152*'i. air travel'!I162,0)</f>
        <v>0</v>
      </c>
      <c r="H152" s="28">
        <f>IF(ISERROR(VLOOKUP(F152,'emission factors'!$C$7:$D$9,2,TRUE)),"",VLOOKUP(F152,'emission factors'!$C$7:$D$9,2,TRUE))</f>
        <v>0.28283999999999998</v>
      </c>
      <c r="I152" s="37">
        <f t="shared" si="7"/>
        <v>0</v>
      </c>
      <c r="P152">
        <v>146</v>
      </c>
      <c r="Q152" s="59">
        <f>IF('iii. train travel'!G159="miles",'footprint calculation'!$B$76,1)</f>
        <v>1</v>
      </c>
      <c r="R152" s="35">
        <f>IF('iii. train travel'!H159="yes",2,1)</f>
        <v>1</v>
      </c>
      <c r="S152" s="36">
        <f>Q152*'emission factors'!$D$16*'iii. train travel'!E159*'iii. train travel'!F159*R152</f>
        <v>0</v>
      </c>
      <c r="U152">
        <v>146</v>
      </c>
      <c r="V152" s="59">
        <f>IF('iv. coach travel'!G159="miles",'footprint calculation'!$B$76,1)</f>
        <v>1</v>
      </c>
      <c r="W152" s="35">
        <f>IF('iv. coach travel'!H159="yes",2,1)</f>
        <v>1</v>
      </c>
      <c r="X152" s="59">
        <f>V152*W152*'emission factors'!$D$15*'iv. coach travel'!E159*'iv. coach travel'!F159</f>
        <v>0</v>
      </c>
    </row>
    <row r="153" spans="5:24">
      <c r="E153">
        <v>147</v>
      </c>
      <c r="F153" s="35">
        <f>IFERROR('i. air travel'!K163,0)</f>
        <v>0</v>
      </c>
      <c r="G153" s="36">
        <f>IFERROR(F153*'i. air travel'!I163,0)</f>
        <v>0</v>
      </c>
      <c r="H153" s="28">
        <f>IF(ISERROR(VLOOKUP(F153,'emission factors'!$C$7:$D$9,2,TRUE)),"",VLOOKUP(F153,'emission factors'!$C$7:$D$9,2,TRUE))</f>
        <v>0.28283999999999998</v>
      </c>
      <c r="I153" s="37">
        <f t="shared" si="7"/>
        <v>0</v>
      </c>
      <c r="P153">
        <v>147</v>
      </c>
      <c r="Q153" s="59">
        <f>IF('iii. train travel'!G160="miles",'footprint calculation'!$B$76,1)</f>
        <v>1</v>
      </c>
      <c r="R153" s="35">
        <f>IF('iii. train travel'!H160="yes",2,1)</f>
        <v>1</v>
      </c>
      <c r="S153" s="36">
        <f>Q153*'emission factors'!$D$16*'iii. train travel'!E160*'iii. train travel'!F160*R153</f>
        <v>0</v>
      </c>
      <c r="U153">
        <v>147</v>
      </c>
      <c r="V153" s="59">
        <f>IF('iv. coach travel'!G160="miles",'footprint calculation'!$B$76,1)</f>
        <v>1</v>
      </c>
      <c r="W153" s="35">
        <f>IF('iv. coach travel'!H160="yes",2,1)</f>
        <v>1</v>
      </c>
      <c r="X153" s="59">
        <f>V153*W153*'emission factors'!$D$15*'iv. coach travel'!E160*'iv. coach travel'!F160</f>
        <v>0</v>
      </c>
    </row>
    <row r="154" spans="5:24">
      <c r="E154">
        <v>148</v>
      </c>
      <c r="F154" s="35">
        <f>IFERROR('i. air travel'!K164,0)</f>
        <v>0</v>
      </c>
      <c r="G154" s="36">
        <f>IFERROR(F154*'i. air travel'!I164,0)</f>
        <v>0</v>
      </c>
      <c r="H154" s="28">
        <f>IF(ISERROR(VLOOKUP(F154,'emission factors'!$C$7:$D$9,2,TRUE)),"",VLOOKUP(F154,'emission factors'!$C$7:$D$9,2,TRUE))</f>
        <v>0.28283999999999998</v>
      </c>
      <c r="I154" s="37">
        <f t="shared" si="7"/>
        <v>0</v>
      </c>
      <c r="P154">
        <v>148</v>
      </c>
      <c r="Q154" s="59">
        <f>IF('iii. train travel'!G161="miles",'footprint calculation'!$B$76,1)</f>
        <v>1</v>
      </c>
      <c r="R154" s="35">
        <f>IF('iii. train travel'!H161="yes",2,1)</f>
        <v>1</v>
      </c>
      <c r="S154" s="36">
        <f>Q154*'emission factors'!$D$16*'iii. train travel'!E161*'iii. train travel'!F161*R154</f>
        <v>0</v>
      </c>
      <c r="U154">
        <v>148</v>
      </c>
      <c r="V154" s="59">
        <f>IF('iv. coach travel'!G161="miles",'footprint calculation'!$B$76,1)</f>
        <v>1</v>
      </c>
      <c r="W154" s="35">
        <f>IF('iv. coach travel'!H161="yes",2,1)</f>
        <v>1</v>
      </c>
      <c r="X154" s="59">
        <f>V154*W154*'emission factors'!$D$15*'iv. coach travel'!E161*'iv. coach travel'!F161</f>
        <v>0</v>
      </c>
    </row>
    <row r="155" spans="5:24">
      <c r="E155">
        <v>149</v>
      </c>
      <c r="F155" s="35">
        <f>IFERROR('i. air travel'!K165,0)</f>
        <v>0</v>
      </c>
      <c r="G155" s="36">
        <f>IFERROR(F155*'i. air travel'!I165,0)</f>
        <v>0</v>
      </c>
      <c r="H155" s="28">
        <f>IF(ISERROR(VLOOKUP(F155,'emission factors'!$C$7:$D$9,2,TRUE)),"",VLOOKUP(F155,'emission factors'!$C$7:$D$9,2,TRUE))</f>
        <v>0.28283999999999998</v>
      </c>
      <c r="I155" s="37">
        <f t="shared" si="7"/>
        <v>0</v>
      </c>
      <c r="P155">
        <v>149</v>
      </c>
      <c r="Q155" s="59">
        <f>IF('iii. train travel'!G162="miles",'footprint calculation'!$B$76,1)</f>
        <v>1</v>
      </c>
      <c r="R155" s="35">
        <f>IF('iii. train travel'!H162="yes",2,1)</f>
        <v>1</v>
      </c>
      <c r="S155" s="36">
        <f>Q155*'emission factors'!$D$16*'iii. train travel'!E162*'iii. train travel'!F162*R155</f>
        <v>0</v>
      </c>
      <c r="U155">
        <v>149</v>
      </c>
      <c r="V155" s="59">
        <f>IF('iv. coach travel'!G162="miles",'footprint calculation'!$B$76,1)</f>
        <v>1</v>
      </c>
      <c r="W155" s="35">
        <f>IF('iv. coach travel'!H162="yes",2,1)</f>
        <v>1</v>
      </c>
      <c r="X155" s="59">
        <f>V155*W155*'emission factors'!$D$15*'iv. coach travel'!E162*'iv. coach travel'!F162</f>
        <v>0</v>
      </c>
    </row>
    <row r="156" spans="5:24">
      <c r="E156">
        <v>150</v>
      </c>
      <c r="F156" s="35">
        <f>IFERROR('i. air travel'!K166,0)</f>
        <v>0</v>
      </c>
      <c r="G156" s="36">
        <f>IFERROR(F156*'i. air travel'!I166,0)</f>
        <v>0</v>
      </c>
      <c r="H156" s="28">
        <f>IF(ISERROR(VLOOKUP(F156,'emission factors'!$C$7:$D$9,2,TRUE)),"",VLOOKUP(F156,'emission factors'!$C$7:$D$9,2,TRUE))</f>
        <v>0.28283999999999998</v>
      </c>
      <c r="I156" s="37">
        <f t="shared" si="7"/>
        <v>0</v>
      </c>
      <c r="P156">
        <v>150</v>
      </c>
      <c r="Q156" s="59">
        <f>IF('iii. train travel'!G163="miles",'footprint calculation'!$B$76,1)</f>
        <v>1</v>
      </c>
      <c r="R156" s="35">
        <f>IF('iii. train travel'!H163="yes",2,1)</f>
        <v>1</v>
      </c>
      <c r="S156" s="36">
        <f>Q156*'emission factors'!$D$16*'iii. train travel'!E163*'iii. train travel'!F163*R156</f>
        <v>0</v>
      </c>
      <c r="U156">
        <v>150</v>
      </c>
      <c r="V156" s="59">
        <f>IF('iv. coach travel'!G163="miles",'footprint calculation'!$B$76,1)</f>
        <v>1</v>
      </c>
      <c r="W156" s="35">
        <f>IF('iv. coach travel'!H163="yes",2,1)</f>
        <v>1</v>
      </c>
      <c r="X156" s="59">
        <f>V156*W156*'emission factors'!$D$15*'iv. coach travel'!E163*'iv. coach travel'!F163</f>
        <v>0</v>
      </c>
    </row>
    <row r="157" spans="5:24">
      <c r="E157">
        <v>151</v>
      </c>
      <c r="F157" s="35">
        <f>IFERROR('i. air travel'!K167,0)</f>
        <v>0</v>
      </c>
      <c r="G157" s="36">
        <f>IFERROR(F157*'i. air travel'!I167,0)</f>
        <v>0</v>
      </c>
      <c r="H157" s="28">
        <f>IF(ISERROR(VLOOKUP(F157,'emission factors'!$C$7:$D$9,2,TRUE)),"",VLOOKUP(F157,'emission factors'!$C$7:$D$9,2,TRUE))</f>
        <v>0.28283999999999998</v>
      </c>
      <c r="I157" s="37">
        <f t="shared" si="7"/>
        <v>0</v>
      </c>
      <c r="P157">
        <v>151</v>
      </c>
      <c r="Q157" s="59">
        <f>IF('iii. train travel'!G164="miles",'footprint calculation'!$B$76,1)</f>
        <v>1</v>
      </c>
      <c r="R157" s="35">
        <f>IF('iii. train travel'!H164="yes",2,1)</f>
        <v>1</v>
      </c>
      <c r="S157" s="36">
        <f>Q157*'emission factors'!$D$16*'iii. train travel'!E164*'iii. train travel'!F164*R157</f>
        <v>0</v>
      </c>
      <c r="U157">
        <v>151</v>
      </c>
      <c r="V157" s="59">
        <f>IF('iv. coach travel'!G164="miles",'footprint calculation'!$B$76,1)</f>
        <v>1</v>
      </c>
      <c r="W157" s="35">
        <f>IF('iv. coach travel'!H164="yes",2,1)</f>
        <v>1</v>
      </c>
      <c r="X157" s="59">
        <f>V157*W157*'emission factors'!$D$15*'iv. coach travel'!E164*'iv. coach travel'!F164</f>
        <v>0</v>
      </c>
    </row>
    <row r="158" spans="5:24">
      <c r="E158">
        <v>152</v>
      </c>
      <c r="F158" s="35">
        <f>IFERROR('i. air travel'!K168,0)</f>
        <v>0</v>
      </c>
      <c r="G158" s="36">
        <f>IFERROR(F158*'i. air travel'!I168,0)</f>
        <v>0</v>
      </c>
      <c r="H158" s="28">
        <f>IF(ISERROR(VLOOKUP(F158,'emission factors'!$C$7:$D$9,2,TRUE)),"",VLOOKUP(F158,'emission factors'!$C$7:$D$9,2,TRUE))</f>
        <v>0.28283999999999998</v>
      </c>
      <c r="I158" s="37">
        <f t="shared" si="7"/>
        <v>0</v>
      </c>
      <c r="P158">
        <v>152</v>
      </c>
      <c r="Q158" s="59">
        <f>IF('iii. train travel'!G165="miles",'footprint calculation'!$B$76,1)</f>
        <v>1</v>
      </c>
      <c r="R158" s="35">
        <f>IF('iii. train travel'!H165="yes",2,1)</f>
        <v>1</v>
      </c>
      <c r="S158" s="36">
        <f>Q158*'emission factors'!$D$16*'iii. train travel'!E165*'iii. train travel'!F165*R158</f>
        <v>0</v>
      </c>
      <c r="U158">
        <v>152</v>
      </c>
      <c r="V158" s="59">
        <f>IF('iv. coach travel'!G165="miles",'footprint calculation'!$B$76,1)</f>
        <v>1</v>
      </c>
      <c r="W158" s="35">
        <f>IF('iv. coach travel'!H165="yes",2,1)</f>
        <v>1</v>
      </c>
      <c r="X158" s="59">
        <f>V158*W158*'emission factors'!$D$15*'iv. coach travel'!E165*'iv. coach travel'!F165</f>
        <v>0</v>
      </c>
    </row>
    <row r="159" spans="5:24">
      <c r="E159">
        <v>153</v>
      </c>
      <c r="F159" s="35">
        <f>IFERROR('i. air travel'!K169,0)</f>
        <v>0</v>
      </c>
      <c r="G159" s="36">
        <f>IFERROR(F159*'i. air travel'!I169,0)</f>
        <v>0</v>
      </c>
      <c r="H159" s="28">
        <f>IF(ISERROR(VLOOKUP(F159,'emission factors'!$C$7:$D$9,2,TRUE)),"",VLOOKUP(F159,'emission factors'!$C$7:$D$9,2,TRUE))</f>
        <v>0.28283999999999998</v>
      </c>
      <c r="I159" s="37">
        <f t="shared" si="7"/>
        <v>0</v>
      </c>
      <c r="P159">
        <v>153</v>
      </c>
      <c r="Q159" s="59">
        <f>IF('iii. train travel'!G166="miles",'footprint calculation'!$B$76,1)</f>
        <v>1</v>
      </c>
      <c r="R159" s="35">
        <f>IF('iii. train travel'!H166="yes",2,1)</f>
        <v>1</v>
      </c>
      <c r="S159" s="36">
        <f>Q159*'emission factors'!$D$16*'iii. train travel'!E166*'iii. train travel'!F166*R159</f>
        <v>0</v>
      </c>
      <c r="U159">
        <v>153</v>
      </c>
      <c r="V159" s="59">
        <f>IF('iv. coach travel'!G166="miles",'footprint calculation'!$B$76,1)</f>
        <v>1</v>
      </c>
      <c r="W159" s="35">
        <f>IF('iv. coach travel'!H166="yes",2,1)</f>
        <v>1</v>
      </c>
      <c r="X159" s="59">
        <f>V159*W159*'emission factors'!$D$15*'iv. coach travel'!E166*'iv. coach travel'!F166</f>
        <v>0</v>
      </c>
    </row>
    <row r="160" spans="5:24">
      <c r="E160">
        <v>154</v>
      </c>
      <c r="F160" s="35">
        <f>IFERROR('i. air travel'!K170,0)</f>
        <v>0</v>
      </c>
      <c r="G160" s="36">
        <f>IFERROR(F160*'i. air travel'!I170,0)</f>
        <v>0</v>
      </c>
      <c r="H160" s="28">
        <f>IF(ISERROR(VLOOKUP(F160,'emission factors'!$C$7:$D$9,2,TRUE)),"",VLOOKUP(F160,'emission factors'!$C$7:$D$9,2,TRUE))</f>
        <v>0.28283999999999998</v>
      </c>
      <c r="I160" s="37">
        <f t="shared" si="7"/>
        <v>0</v>
      </c>
      <c r="P160">
        <v>154</v>
      </c>
      <c r="Q160" s="59">
        <f>IF('iii. train travel'!G167="miles",'footprint calculation'!$B$76,1)</f>
        <v>1</v>
      </c>
      <c r="R160" s="35">
        <f>IF('iii. train travel'!H167="yes",2,1)</f>
        <v>1</v>
      </c>
      <c r="S160" s="36">
        <f>Q160*'emission factors'!$D$16*'iii. train travel'!E167*'iii. train travel'!F167*R160</f>
        <v>0</v>
      </c>
      <c r="U160">
        <v>154</v>
      </c>
      <c r="V160" s="59">
        <f>IF('iv. coach travel'!G167="miles",'footprint calculation'!$B$76,1)</f>
        <v>1</v>
      </c>
      <c r="W160" s="35">
        <f>IF('iv. coach travel'!H167="yes",2,1)</f>
        <v>1</v>
      </c>
      <c r="X160" s="59">
        <f>V160*W160*'emission factors'!$D$15*'iv. coach travel'!E167*'iv. coach travel'!F167</f>
        <v>0</v>
      </c>
    </row>
    <row r="161" spans="5:24">
      <c r="E161">
        <v>155</v>
      </c>
      <c r="F161" s="35">
        <f>IFERROR('i. air travel'!K171,0)</f>
        <v>0</v>
      </c>
      <c r="G161" s="36">
        <f>IFERROR(F161*'i. air travel'!I171,0)</f>
        <v>0</v>
      </c>
      <c r="H161" s="28">
        <f>IF(ISERROR(VLOOKUP(F161,'emission factors'!$C$7:$D$9,2,TRUE)),"",VLOOKUP(F161,'emission factors'!$C$7:$D$9,2,TRUE))</f>
        <v>0.28283999999999998</v>
      </c>
      <c r="I161" s="37">
        <f t="shared" si="7"/>
        <v>0</v>
      </c>
      <c r="P161">
        <v>155</v>
      </c>
      <c r="Q161" s="59">
        <f>IF('iii. train travel'!G168="miles",'footprint calculation'!$B$76,1)</f>
        <v>1</v>
      </c>
      <c r="R161" s="35">
        <f>IF('iii. train travel'!H168="yes",2,1)</f>
        <v>1</v>
      </c>
      <c r="S161" s="36">
        <f>Q161*'emission factors'!$D$16*'iii. train travel'!E168*'iii. train travel'!F168*R161</f>
        <v>0</v>
      </c>
      <c r="U161">
        <v>155</v>
      </c>
      <c r="V161" s="59">
        <f>IF('iv. coach travel'!G168="miles",'footprint calculation'!$B$76,1)</f>
        <v>1</v>
      </c>
      <c r="W161" s="35">
        <f>IF('iv. coach travel'!H168="yes",2,1)</f>
        <v>1</v>
      </c>
      <c r="X161" s="59">
        <f>V161*W161*'emission factors'!$D$15*'iv. coach travel'!E168*'iv. coach travel'!F168</f>
        <v>0</v>
      </c>
    </row>
    <row r="162" spans="5:24">
      <c r="E162">
        <v>156</v>
      </c>
      <c r="F162" s="35">
        <f>IFERROR('i. air travel'!K172,0)</f>
        <v>0</v>
      </c>
      <c r="G162" s="36">
        <f>IFERROR(F162*'i. air travel'!I172,0)</f>
        <v>0</v>
      </c>
      <c r="H162" s="28">
        <f>IF(ISERROR(VLOOKUP(F162,'emission factors'!$C$7:$D$9,2,TRUE)),"",VLOOKUP(F162,'emission factors'!$C$7:$D$9,2,TRUE))</f>
        <v>0.28283999999999998</v>
      </c>
      <c r="I162" s="37">
        <f t="shared" si="7"/>
        <v>0</v>
      </c>
      <c r="P162">
        <v>156</v>
      </c>
      <c r="Q162" s="59">
        <f>IF('iii. train travel'!G169="miles",'footprint calculation'!$B$76,1)</f>
        <v>1</v>
      </c>
      <c r="R162" s="35">
        <f>IF('iii. train travel'!H169="yes",2,1)</f>
        <v>1</v>
      </c>
      <c r="S162" s="36">
        <f>Q162*'emission factors'!$D$16*'iii. train travel'!E169*'iii. train travel'!F169*R162</f>
        <v>0</v>
      </c>
      <c r="U162">
        <v>156</v>
      </c>
      <c r="V162" s="59">
        <f>IF('iv. coach travel'!G169="miles",'footprint calculation'!$B$76,1)</f>
        <v>1</v>
      </c>
      <c r="W162" s="35">
        <f>IF('iv. coach travel'!H169="yes",2,1)</f>
        <v>1</v>
      </c>
      <c r="X162" s="59">
        <f>V162*W162*'emission factors'!$D$15*'iv. coach travel'!E169*'iv. coach travel'!F169</f>
        <v>0</v>
      </c>
    </row>
    <row r="163" spans="5:24">
      <c r="E163">
        <v>157</v>
      </c>
      <c r="F163" s="35">
        <f>IFERROR('i. air travel'!K173,0)</f>
        <v>0</v>
      </c>
      <c r="G163" s="36">
        <f>IFERROR(F163*'i. air travel'!I173,0)</f>
        <v>0</v>
      </c>
      <c r="H163" s="28">
        <f>IF(ISERROR(VLOOKUP(F163,'emission factors'!$C$7:$D$9,2,TRUE)),"",VLOOKUP(F163,'emission factors'!$C$7:$D$9,2,TRUE))</f>
        <v>0.28283999999999998</v>
      </c>
      <c r="I163" s="37">
        <f t="shared" si="7"/>
        <v>0</v>
      </c>
      <c r="P163">
        <v>157</v>
      </c>
      <c r="Q163" s="59">
        <f>IF('iii. train travel'!G170="miles",'footprint calculation'!$B$76,1)</f>
        <v>1</v>
      </c>
      <c r="R163" s="35">
        <f>IF('iii. train travel'!H170="yes",2,1)</f>
        <v>1</v>
      </c>
      <c r="S163" s="36">
        <f>Q163*'emission factors'!$D$16*'iii. train travel'!E170*'iii. train travel'!F170*R163</f>
        <v>0</v>
      </c>
      <c r="U163">
        <v>157</v>
      </c>
      <c r="V163" s="59">
        <f>IF('iv. coach travel'!G170="miles",'footprint calculation'!$B$76,1)</f>
        <v>1</v>
      </c>
      <c r="W163" s="35">
        <f>IF('iv. coach travel'!H170="yes",2,1)</f>
        <v>1</v>
      </c>
      <c r="X163" s="59">
        <f>V163*W163*'emission factors'!$D$15*'iv. coach travel'!E170*'iv. coach travel'!F170</f>
        <v>0</v>
      </c>
    </row>
    <row r="164" spans="5:24">
      <c r="E164">
        <v>158</v>
      </c>
      <c r="F164" s="35">
        <f>IFERROR('i. air travel'!K174,0)</f>
        <v>0</v>
      </c>
      <c r="G164" s="36">
        <f>IFERROR(F164*'i. air travel'!I174,0)</f>
        <v>0</v>
      </c>
      <c r="H164" s="28">
        <f>IF(ISERROR(VLOOKUP(F164,'emission factors'!$C$7:$D$9,2,TRUE)),"",VLOOKUP(F164,'emission factors'!$C$7:$D$9,2,TRUE))</f>
        <v>0.28283999999999998</v>
      </c>
      <c r="I164" s="37">
        <f t="shared" si="7"/>
        <v>0</v>
      </c>
      <c r="P164">
        <v>158</v>
      </c>
      <c r="Q164" s="59">
        <f>IF('iii. train travel'!G171="miles",'footprint calculation'!$B$76,1)</f>
        <v>1</v>
      </c>
      <c r="R164" s="35">
        <f>IF('iii. train travel'!H171="yes",2,1)</f>
        <v>1</v>
      </c>
      <c r="S164" s="36">
        <f>Q164*'emission factors'!$D$16*'iii. train travel'!E171*'iii. train travel'!F171*R164</f>
        <v>0</v>
      </c>
      <c r="U164">
        <v>158</v>
      </c>
      <c r="V164" s="59">
        <f>IF('iv. coach travel'!G171="miles",'footprint calculation'!$B$76,1)</f>
        <v>1</v>
      </c>
      <c r="W164" s="35">
        <f>IF('iv. coach travel'!H171="yes",2,1)</f>
        <v>1</v>
      </c>
      <c r="X164" s="59">
        <f>V164*W164*'emission factors'!$D$15*'iv. coach travel'!E171*'iv. coach travel'!F171</f>
        <v>0</v>
      </c>
    </row>
    <row r="165" spans="5:24">
      <c r="E165">
        <v>159</v>
      </c>
      <c r="F165" s="35">
        <f>IFERROR('i. air travel'!K175,0)</f>
        <v>0</v>
      </c>
      <c r="G165" s="36">
        <f>IFERROR(F165*'i. air travel'!I175,0)</f>
        <v>0</v>
      </c>
      <c r="H165" s="28">
        <f>IF(ISERROR(VLOOKUP(F165,'emission factors'!$C$7:$D$9,2,TRUE)),"",VLOOKUP(F165,'emission factors'!$C$7:$D$9,2,TRUE))</f>
        <v>0.28283999999999998</v>
      </c>
      <c r="I165" s="37">
        <f t="shared" si="7"/>
        <v>0</v>
      </c>
      <c r="P165">
        <v>159</v>
      </c>
      <c r="Q165" s="59">
        <f>IF('iii. train travel'!G172="miles",'footprint calculation'!$B$76,1)</f>
        <v>1</v>
      </c>
      <c r="R165" s="35">
        <f>IF('iii. train travel'!H172="yes",2,1)</f>
        <v>1</v>
      </c>
      <c r="S165" s="36">
        <f>Q165*'emission factors'!$D$16*'iii. train travel'!E172*'iii. train travel'!F172*R165</f>
        <v>0</v>
      </c>
      <c r="U165">
        <v>159</v>
      </c>
      <c r="V165" s="59">
        <f>IF('iv. coach travel'!G172="miles",'footprint calculation'!$B$76,1)</f>
        <v>1</v>
      </c>
      <c r="W165" s="35">
        <f>IF('iv. coach travel'!H172="yes",2,1)</f>
        <v>1</v>
      </c>
      <c r="X165" s="59">
        <f>V165*W165*'emission factors'!$D$15*'iv. coach travel'!E172*'iv. coach travel'!F172</f>
        <v>0</v>
      </c>
    </row>
    <row r="166" spans="5:24">
      <c r="E166">
        <v>160</v>
      </c>
      <c r="F166" s="35">
        <f>IFERROR('i. air travel'!K176,0)</f>
        <v>0</v>
      </c>
      <c r="G166" s="36">
        <f>IFERROR(F166*'i. air travel'!I176,0)</f>
        <v>0</v>
      </c>
      <c r="H166" s="28">
        <f>IF(ISERROR(VLOOKUP(F166,'emission factors'!$C$7:$D$9,2,TRUE)),"",VLOOKUP(F166,'emission factors'!$C$7:$D$9,2,TRUE))</f>
        <v>0.28283999999999998</v>
      </c>
      <c r="I166" s="37">
        <f t="shared" si="7"/>
        <v>0</v>
      </c>
      <c r="P166">
        <v>160</v>
      </c>
      <c r="Q166" s="59">
        <f>IF('iii. train travel'!G173="miles",'footprint calculation'!$B$76,1)</f>
        <v>1</v>
      </c>
      <c r="R166" s="35">
        <f>IF('iii. train travel'!H173="yes",2,1)</f>
        <v>1</v>
      </c>
      <c r="S166" s="36">
        <f>Q166*'emission factors'!$D$16*'iii. train travel'!E173*'iii. train travel'!F173*R166</f>
        <v>0</v>
      </c>
      <c r="U166">
        <v>160</v>
      </c>
      <c r="V166" s="59">
        <f>IF('iv. coach travel'!G173="miles",'footprint calculation'!$B$76,1)</f>
        <v>1</v>
      </c>
      <c r="W166" s="35">
        <f>IF('iv. coach travel'!H173="yes",2,1)</f>
        <v>1</v>
      </c>
      <c r="X166" s="59">
        <f>V166*W166*'emission factors'!$D$15*'iv. coach travel'!E173*'iv. coach travel'!F173</f>
        <v>0</v>
      </c>
    </row>
    <row r="167" spans="5:24">
      <c r="E167">
        <v>161</v>
      </c>
      <c r="F167" s="35">
        <f>IFERROR('i. air travel'!K177,0)</f>
        <v>0</v>
      </c>
      <c r="G167" s="36">
        <f>IFERROR(F167*'i. air travel'!I177,0)</f>
        <v>0</v>
      </c>
      <c r="H167" s="28">
        <f>IF(ISERROR(VLOOKUP(F167,'emission factors'!$C$7:$D$9,2,TRUE)),"",VLOOKUP(F167,'emission factors'!$C$7:$D$9,2,TRUE))</f>
        <v>0.28283999999999998</v>
      </c>
      <c r="I167" s="37">
        <f t="shared" si="7"/>
        <v>0</v>
      </c>
      <c r="P167">
        <v>161</v>
      </c>
      <c r="Q167" s="59">
        <f>IF('iii. train travel'!G174="miles",'footprint calculation'!$B$76,1)</f>
        <v>1</v>
      </c>
      <c r="R167" s="35">
        <f>IF('iii. train travel'!H174="yes",2,1)</f>
        <v>1</v>
      </c>
      <c r="S167" s="36">
        <f>Q167*'emission factors'!$D$16*'iii. train travel'!E174*'iii. train travel'!F174*R167</f>
        <v>0</v>
      </c>
      <c r="U167">
        <v>161</v>
      </c>
      <c r="V167" s="59">
        <f>IF('iv. coach travel'!G174="miles",'footprint calculation'!$B$76,1)</f>
        <v>1</v>
      </c>
      <c r="W167" s="35">
        <f>IF('iv. coach travel'!H174="yes",2,1)</f>
        <v>1</v>
      </c>
      <c r="X167" s="59">
        <f>V167*W167*'emission factors'!$D$15*'iv. coach travel'!E174*'iv. coach travel'!F174</f>
        <v>0</v>
      </c>
    </row>
    <row r="168" spans="5:24">
      <c r="E168">
        <v>162</v>
      </c>
      <c r="F168" s="35">
        <f>IFERROR('i. air travel'!K178,0)</f>
        <v>0</v>
      </c>
      <c r="G168" s="36">
        <f>IFERROR(F168*'i. air travel'!I178,0)</f>
        <v>0</v>
      </c>
      <c r="H168" s="28">
        <f>IF(ISERROR(VLOOKUP(F168,'emission factors'!$C$7:$D$9,2,TRUE)),"",VLOOKUP(F168,'emission factors'!$C$7:$D$9,2,TRUE))</f>
        <v>0.28283999999999998</v>
      </c>
      <c r="I168" s="37">
        <f t="shared" si="7"/>
        <v>0</v>
      </c>
      <c r="P168">
        <v>162</v>
      </c>
      <c r="Q168" s="59">
        <f>IF('iii. train travel'!G175="miles",'footprint calculation'!$B$76,1)</f>
        <v>1</v>
      </c>
      <c r="R168" s="35">
        <f>IF('iii. train travel'!H175="yes",2,1)</f>
        <v>1</v>
      </c>
      <c r="S168" s="36">
        <f>Q168*'emission factors'!$D$16*'iii. train travel'!E175*'iii. train travel'!F175*R168</f>
        <v>0</v>
      </c>
      <c r="U168">
        <v>162</v>
      </c>
      <c r="V168" s="59">
        <f>IF('iv. coach travel'!G175="miles",'footprint calculation'!$B$76,1)</f>
        <v>1</v>
      </c>
      <c r="W168" s="35">
        <f>IF('iv. coach travel'!H175="yes",2,1)</f>
        <v>1</v>
      </c>
      <c r="X168" s="59">
        <f>V168*W168*'emission factors'!$D$15*'iv. coach travel'!E175*'iv. coach travel'!F175</f>
        <v>0</v>
      </c>
    </row>
    <row r="169" spans="5:24">
      <c r="E169">
        <v>163</v>
      </c>
      <c r="F169" s="35">
        <f>IFERROR('i. air travel'!K179,0)</f>
        <v>0</v>
      </c>
      <c r="G169" s="36">
        <f>IFERROR(F169*'i. air travel'!I179,0)</f>
        <v>0</v>
      </c>
      <c r="H169" s="28">
        <f>IF(ISERROR(VLOOKUP(F169,'emission factors'!$C$7:$D$9,2,TRUE)),"",VLOOKUP(F169,'emission factors'!$C$7:$D$9,2,TRUE))</f>
        <v>0.28283999999999998</v>
      </c>
      <c r="I169" s="37">
        <f t="shared" si="7"/>
        <v>0</v>
      </c>
      <c r="P169">
        <v>163</v>
      </c>
      <c r="Q169" s="59">
        <f>IF('iii. train travel'!G176="miles",'footprint calculation'!$B$76,1)</f>
        <v>1</v>
      </c>
      <c r="R169" s="35">
        <f>IF('iii. train travel'!H176="yes",2,1)</f>
        <v>1</v>
      </c>
      <c r="S169" s="36">
        <f>Q169*'emission factors'!$D$16*'iii. train travel'!E176*'iii. train travel'!F176*R169</f>
        <v>0</v>
      </c>
      <c r="U169">
        <v>163</v>
      </c>
      <c r="V169" s="59">
        <f>IF('iv. coach travel'!G176="miles",'footprint calculation'!$B$76,1)</f>
        <v>1</v>
      </c>
      <c r="W169" s="35">
        <f>IF('iv. coach travel'!H176="yes",2,1)</f>
        <v>1</v>
      </c>
      <c r="X169" s="59">
        <f>V169*W169*'emission factors'!$D$15*'iv. coach travel'!E176*'iv. coach travel'!F176</f>
        <v>0</v>
      </c>
    </row>
    <row r="170" spans="5:24">
      <c r="E170">
        <v>164</v>
      </c>
      <c r="F170" s="35">
        <f>IFERROR('i. air travel'!K180,0)</f>
        <v>0</v>
      </c>
      <c r="G170" s="36">
        <f>IFERROR(F170*'i. air travel'!I180,0)</f>
        <v>0</v>
      </c>
      <c r="H170" s="28">
        <f>IF(ISERROR(VLOOKUP(F170,'emission factors'!$C$7:$D$9,2,TRUE)),"",VLOOKUP(F170,'emission factors'!$C$7:$D$9,2,TRUE))</f>
        <v>0.28283999999999998</v>
      </c>
      <c r="I170" s="37">
        <f t="shared" si="7"/>
        <v>0</v>
      </c>
      <c r="P170">
        <v>164</v>
      </c>
      <c r="Q170" s="59">
        <f>IF('iii. train travel'!G177="miles",'footprint calculation'!$B$76,1)</f>
        <v>1</v>
      </c>
      <c r="R170" s="35">
        <f>IF('iii. train travel'!H177="yes",2,1)</f>
        <v>1</v>
      </c>
      <c r="S170" s="36">
        <f>Q170*'emission factors'!$D$16*'iii. train travel'!E177*'iii. train travel'!F177*R170</f>
        <v>0</v>
      </c>
      <c r="U170">
        <v>164</v>
      </c>
      <c r="V170" s="59">
        <f>IF('iv. coach travel'!G177="miles",'footprint calculation'!$B$76,1)</f>
        <v>1</v>
      </c>
      <c r="W170" s="35">
        <f>IF('iv. coach travel'!H177="yes",2,1)</f>
        <v>1</v>
      </c>
      <c r="X170" s="59">
        <f>V170*W170*'emission factors'!$D$15*'iv. coach travel'!E177*'iv. coach travel'!F177</f>
        <v>0</v>
      </c>
    </row>
    <row r="171" spans="5:24">
      <c r="E171">
        <v>165</v>
      </c>
      <c r="F171" s="35">
        <f>IFERROR('i. air travel'!K181,0)</f>
        <v>0</v>
      </c>
      <c r="G171" s="36">
        <f>IFERROR(F171*'i. air travel'!I181,0)</f>
        <v>0</v>
      </c>
      <c r="H171" s="28">
        <f>IF(ISERROR(VLOOKUP(F171,'emission factors'!$C$7:$D$9,2,TRUE)),"",VLOOKUP(F171,'emission factors'!$C$7:$D$9,2,TRUE))</f>
        <v>0.28283999999999998</v>
      </c>
      <c r="I171" s="37">
        <f t="shared" si="7"/>
        <v>0</v>
      </c>
      <c r="P171">
        <v>165</v>
      </c>
      <c r="Q171" s="59">
        <f>IF('iii. train travel'!G178="miles",'footprint calculation'!$B$76,1)</f>
        <v>1</v>
      </c>
      <c r="R171" s="35">
        <f>IF('iii. train travel'!H178="yes",2,1)</f>
        <v>1</v>
      </c>
      <c r="S171" s="36">
        <f>Q171*'emission factors'!$D$16*'iii. train travel'!E178*'iii. train travel'!F178*R171</f>
        <v>0</v>
      </c>
      <c r="U171">
        <v>165</v>
      </c>
      <c r="V171" s="59">
        <f>IF('iv. coach travel'!G178="miles",'footprint calculation'!$B$76,1)</f>
        <v>1</v>
      </c>
      <c r="W171" s="35">
        <f>IF('iv. coach travel'!H178="yes",2,1)</f>
        <v>1</v>
      </c>
      <c r="X171" s="59">
        <f>V171*W171*'emission factors'!$D$15*'iv. coach travel'!E178*'iv. coach travel'!F178</f>
        <v>0</v>
      </c>
    </row>
    <row r="172" spans="5:24">
      <c r="E172">
        <v>166</v>
      </c>
      <c r="F172" s="35">
        <f>IFERROR('i. air travel'!K182,0)</f>
        <v>0</v>
      </c>
      <c r="G172" s="36">
        <f>IFERROR(F172*'i. air travel'!I182,0)</f>
        <v>0</v>
      </c>
      <c r="H172" s="28">
        <f>IF(ISERROR(VLOOKUP(F172,'emission factors'!$C$7:$D$9,2,TRUE)),"",VLOOKUP(F172,'emission factors'!$C$7:$D$9,2,TRUE))</f>
        <v>0.28283999999999998</v>
      </c>
      <c r="I172" s="37">
        <f t="shared" si="7"/>
        <v>0</v>
      </c>
      <c r="P172">
        <v>166</v>
      </c>
      <c r="Q172" s="59">
        <f>IF('iii. train travel'!G179="miles",'footprint calculation'!$B$76,1)</f>
        <v>1</v>
      </c>
      <c r="R172" s="35">
        <f>IF('iii. train travel'!H179="yes",2,1)</f>
        <v>1</v>
      </c>
      <c r="S172" s="36">
        <f>Q172*'emission factors'!$D$16*'iii. train travel'!E179*'iii. train travel'!F179*R172</f>
        <v>0</v>
      </c>
      <c r="U172">
        <v>166</v>
      </c>
      <c r="V172" s="59">
        <f>IF('iv. coach travel'!G179="miles",'footprint calculation'!$B$76,1)</f>
        <v>1</v>
      </c>
      <c r="W172" s="35">
        <f>IF('iv. coach travel'!H179="yes",2,1)</f>
        <v>1</v>
      </c>
      <c r="X172" s="59">
        <f>V172*W172*'emission factors'!$D$15*'iv. coach travel'!E179*'iv. coach travel'!F179</f>
        <v>0</v>
      </c>
    </row>
    <row r="173" spans="5:24">
      <c r="E173">
        <v>167</v>
      </c>
      <c r="F173" s="35">
        <f>IFERROR('i. air travel'!K183,0)</f>
        <v>0</v>
      </c>
      <c r="G173" s="36">
        <f>IFERROR(F173*'i. air travel'!I183,0)</f>
        <v>0</v>
      </c>
      <c r="H173" s="28">
        <f>IF(ISERROR(VLOOKUP(F173,'emission factors'!$C$7:$D$9,2,TRUE)),"",VLOOKUP(F173,'emission factors'!$C$7:$D$9,2,TRUE))</f>
        <v>0.28283999999999998</v>
      </c>
      <c r="I173" s="37">
        <f t="shared" si="7"/>
        <v>0</v>
      </c>
      <c r="P173">
        <v>167</v>
      </c>
      <c r="Q173" s="59">
        <f>IF('iii. train travel'!G180="miles",'footprint calculation'!$B$76,1)</f>
        <v>1</v>
      </c>
      <c r="R173" s="35">
        <f>IF('iii. train travel'!H180="yes",2,1)</f>
        <v>1</v>
      </c>
      <c r="S173" s="36">
        <f>Q173*'emission factors'!$D$16*'iii. train travel'!E180*'iii. train travel'!F180*R173</f>
        <v>0</v>
      </c>
      <c r="U173">
        <v>167</v>
      </c>
      <c r="V173" s="59">
        <f>IF('iv. coach travel'!G180="miles",'footprint calculation'!$B$76,1)</f>
        <v>1</v>
      </c>
      <c r="W173" s="35">
        <f>IF('iv. coach travel'!H180="yes",2,1)</f>
        <v>1</v>
      </c>
      <c r="X173" s="59">
        <f>V173*W173*'emission factors'!$D$15*'iv. coach travel'!E180*'iv. coach travel'!F180</f>
        <v>0</v>
      </c>
    </row>
    <row r="174" spans="5:24">
      <c r="E174">
        <v>168</v>
      </c>
      <c r="F174" s="35">
        <f>IFERROR('i. air travel'!K184,0)</f>
        <v>0</v>
      </c>
      <c r="G174" s="36">
        <f>IFERROR(F174*'i. air travel'!I184,0)</f>
        <v>0</v>
      </c>
      <c r="H174" s="28">
        <f>IF(ISERROR(VLOOKUP(F174,'emission factors'!$C$7:$D$9,2,TRUE)),"",VLOOKUP(F174,'emission factors'!$C$7:$D$9,2,TRUE))</f>
        <v>0.28283999999999998</v>
      </c>
      <c r="I174" s="37">
        <f t="shared" si="7"/>
        <v>0</v>
      </c>
      <c r="P174">
        <v>168</v>
      </c>
      <c r="Q174" s="59">
        <f>IF('iii. train travel'!G181="miles",'footprint calculation'!$B$76,1)</f>
        <v>1</v>
      </c>
      <c r="R174" s="35">
        <f>IF('iii. train travel'!H181="yes",2,1)</f>
        <v>1</v>
      </c>
      <c r="S174" s="36">
        <f>Q174*'emission factors'!$D$16*'iii. train travel'!E181*'iii. train travel'!F181*R174</f>
        <v>0</v>
      </c>
      <c r="U174">
        <v>168</v>
      </c>
      <c r="V174" s="59">
        <f>IF('iv. coach travel'!G181="miles",'footprint calculation'!$B$76,1)</f>
        <v>1</v>
      </c>
      <c r="W174" s="35">
        <f>IF('iv. coach travel'!H181="yes",2,1)</f>
        <v>1</v>
      </c>
      <c r="X174" s="59">
        <f>V174*W174*'emission factors'!$D$15*'iv. coach travel'!E181*'iv. coach travel'!F181</f>
        <v>0</v>
      </c>
    </row>
    <row r="175" spans="5:24">
      <c r="E175">
        <v>169</v>
      </c>
      <c r="F175" s="35">
        <f>IFERROR('i. air travel'!K185,0)</f>
        <v>0</v>
      </c>
      <c r="G175" s="36">
        <f>IFERROR(F175*'i. air travel'!I185,0)</f>
        <v>0</v>
      </c>
      <c r="H175" s="28">
        <f>IF(ISERROR(VLOOKUP(F175,'emission factors'!$C$7:$D$9,2,TRUE)),"",VLOOKUP(F175,'emission factors'!$C$7:$D$9,2,TRUE))</f>
        <v>0.28283999999999998</v>
      </c>
      <c r="I175" s="37">
        <f t="shared" si="7"/>
        <v>0</v>
      </c>
      <c r="P175">
        <v>169</v>
      </c>
      <c r="Q175" s="59">
        <f>IF('iii. train travel'!G182="miles",'footprint calculation'!$B$76,1)</f>
        <v>1</v>
      </c>
      <c r="R175" s="35">
        <f>IF('iii. train travel'!H182="yes",2,1)</f>
        <v>1</v>
      </c>
      <c r="S175" s="36">
        <f>Q175*'emission factors'!$D$16*'iii. train travel'!E182*'iii. train travel'!F182*R175</f>
        <v>0</v>
      </c>
      <c r="U175">
        <v>169</v>
      </c>
      <c r="V175" s="59">
        <f>IF('iv. coach travel'!G182="miles",'footprint calculation'!$B$76,1)</f>
        <v>1</v>
      </c>
      <c r="W175" s="35">
        <f>IF('iv. coach travel'!H182="yes",2,1)</f>
        <v>1</v>
      </c>
      <c r="X175" s="59">
        <f>V175*W175*'emission factors'!$D$15*'iv. coach travel'!E182*'iv. coach travel'!F182</f>
        <v>0</v>
      </c>
    </row>
    <row r="176" spans="5:24">
      <c r="E176">
        <v>170</v>
      </c>
      <c r="F176" s="35">
        <f>IFERROR('i. air travel'!K186,0)</f>
        <v>0</v>
      </c>
      <c r="G176" s="36">
        <f>IFERROR(F176*'i. air travel'!I186,0)</f>
        <v>0</v>
      </c>
      <c r="H176" s="28">
        <f>IF(ISERROR(VLOOKUP(F176,'emission factors'!$C$7:$D$9,2,TRUE)),"",VLOOKUP(F176,'emission factors'!$C$7:$D$9,2,TRUE))</f>
        <v>0.28283999999999998</v>
      </c>
      <c r="I176" s="37">
        <f t="shared" si="7"/>
        <v>0</v>
      </c>
      <c r="P176">
        <v>170</v>
      </c>
      <c r="Q176" s="59">
        <f>IF('iii. train travel'!G183="miles",'footprint calculation'!$B$76,1)</f>
        <v>1</v>
      </c>
      <c r="R176" s="35">
        <f>IF('iii. train travel'!H183="yes",2,1)</f>
        <v>1</v>
      </c>
      <c r="S176" s="36">
        <f>Q176*'emission factors'!$D$16*'iii. train travel'!E183*'iii. train travel'!F183*R176</f>
        <v>0</v>
      </c>
      <c r="U176">
        <v>170</v>
      </c>
      <c r="V176" s="59">
        <f>IF('iv. coach travel'!G183="miles",'footprint calculation'!$B$76,1)</f>
        <v>1</v>
      </c>
      <c r="W176" s="35">
        <f>IF('iv. coach travel'!H183="yes",2,1)</f>
        <v>1</v>
      </c>
      <c r="X176" s="59">
        <f>V176*W176*'emission factors'!$D$15*'iv. coach travel'!E183*'iv. coach travel'!F183</f>
        <v>0</v>
      </c>
    </row>
    <row r="177" spans="5:24">
      <c r="E177">
        <v>171</v>
      </c>
      <c r="F177" s="35">
        <f>IFERROR('i. air travel'!K187,0)</f>
        <v>0</v>
      </c>
      <c r="G177" s="36">
        <f>IFERROR(F177*'i. air travel'!I187,0)</f>
        <v>0</v>
      </c>
      <c r="H177" s="28">
        <f>IF(ISERROR(VLOOKUP(F177,'emission factors'!$C$7:$D$9,2,TRUE)),"",VLOOKUP(F177,'emission factors'!$C$7:$D$9,2,TRUE))</f>
        <v>0.28283999999999998</v>
      </c>
      <c r="I177" s="37">
        <f t="shared" si="7"/>
        <v>0</v>
      </c>
      <c r="P177">
        <v>171</v>
      </c>
      <c r="Q177" s="59">
        <f>IF('iii. train travel'!G184="miles",'footprint calculation'!$B$76,1)</f>
        <v>1</v>
      </c>
      <c r="R177" s="35">
        <f>IF('iii. train travel'!H184="yes",2,1)</f>
        <v>1</v>
      </c>
      <c r="S177" s="36">
        <f>Q177*'emission factors'!$D$16*'iii. train travel'!E184*'iii. train travel'!F184*R177</f>
        <v>0</v>
      </c>
      <c r="U177">
        <v>171</v>
      </c>
      <c r="V177" s="59">
        <f>IF('iv. coach travel'!G184="miles",'footprint calculation'!$B$76,1)</f>
        <v>1</v>
      </c>
      <c r="W177" s="35">
        <f>IF('iv. coach travel'!H184="yes",2,1)</f>
        <v>1</v>
      </c>
      <c r="X177" s="59">
        <f>V177*W177*'emission factors'!$D$15*'iv. coach travel'!E184*'iv. coach travel'!F184</f>
        <v>0</v>
      </c>
    </row>
    <row r="178" spans="5:24">
      <c r="E178">
        <v>172</v>
      </c>
      <c r="F178" s="35">
        <f>IFERROR('i. air travel'!K188,0)</f>
        <v>0</v>
      </c>
      <c r="G178" s="36">
        <f>IFERROR(F178*'i. air travel'!I188,0)</f>
        <v>0</v>
      </c>
      <c r="H178" s="28">
        <f>IF(ISERROR(VLOOKUP(F178,'emission factors'!$C$7:$D$9,2,TRUE)),"",VLOOKUP(F178,'emission factors'!$C$7:$D$9,2,TRUE))</f>
        <v>0.28283999999999998</v>
      </c>
      <c r="I178" s="37">
        <f t="shared" si="7"/>
        <v>0</v>
      </c>
      <c r="P178">
        <v>172</v>
      </c>
      <c r="Q178" s="59">
        <f>IF('iii. train travel'!G185="miles",'footprint calculation'!$B$76,1)</f>
        <v>1</v>
      </c>
      <c r="R178" s="35">
        <f>IF('iii. train travel'!H185="yes",2,1)</f>
        <v>1</v>
      </c>
      <c r="S178" s="36">
        <f>Q178*'emission factors'!$D$16*'iii. train travel'!E185*'iii. train travel'!F185*R178</f>
        <v>0</v>
      </c>
      <c r="U178">
        <v>172</v>
      </c>
      <c r="V178" s="59">
        <f>IF('iv. coach travel'!G185="miles",'footprint calculation'!$B$76,1)</f>
        <v>1</v>
      </c>
      <c r="W178" s="35">
        <f>IF('iv. coach travel'!H185="yes",2,1)</f>
        <v>1</v>
      </c>
      <c r="X178" s="59">
        <f>V178*W178*'emission factors'!$D$15*'iv. coach travel'!E185*'iv. coach travel'!F185</f>
        <v>0</v>
      </c>
    </row>
    <row r="179" spans="5:24">
      <c r="E179">
        <v>173</v>
      </c>
      <c r="F179" s="35">
        <f>IFERROR('i. air travel'!K189,0)</f>
        <v>0</v>
      </c>
      <c r="G179" s="36">
        <f>IFERROR(F179*'i. air travel'!I189,0)</f>
        <v>0</v>
      </c>
      <c r="H179" s="28">
        <f>IF(ISERROR(VLOOKUP(F179,'emission factors'!$C$7:$D$9,2,TRUE)),"",VLOOKUP(F179,'emission factors'!$C$7:$D$9,2,TRUE))</f>
        <v>0.28283999999999998</v>
      </c>
      <c r="I179" s="37">
        <f t="shared" si="7"/>
        <v>0</v>
      </c>
      <c r="P179">
        <v>173</v>
      </c>
      <c r="Q179" s="59">
        <f>IF('iii. train travel'!G186="miles",'footprint calculation'!$B$76,1)</f>
        <v>1</v>
      </c>
      <c r="R179" s="35">
        <f>IF('iii. train travel'!H186="yes",2,1)</f>
        <v>1</v>
      </c>
      <c r="S179" s="36">
        <f>Q179*'emission factors'!$D$16*'iii. train travel'!E186*'iii. train travel'!F186*R179</f>
        <v>0</v>
      </c>
      <c r="U179">
        <v>173</v>
      </c>
      <c r="V179" s="59">
        <f>IF('iv. coach travel'!G186="miles",'footprint calculation'!$B$76,1)</f>
        <v>1</v>
      </c>
      <c r="W179" s="35">
        <f>IF('iv. coach travel'!H186="yes",2,1)</f>
        <v>1</v>
      </c>
      <c r="X179" s="59">
        <f>V179*W179*'emission factors'!$D$15*'iv. coach travel'!E186*'iv. coach travel'!F186</f>
        <v>0</v>
      </c>
    </row>
    <row r="180" spans="5:24">
      <c r="E180">
        <v>174</v>
      </c>
      <c r="F180" s="35">
        <f>IFERROR('i. air travel'!K190,0)</f>
        <v>0</v>
      </c>
      <c r="G180" s="36">
        <f>IFERROR(F180*'i. air travel'!I190,0)</f>
        <v>0</v>
      </c>
      <c r="H180" s="28">
        <f>IF(ISERROR(VLOOKUP(F180,'emission factors'!$C$7:$D$9,2,TRUE)),"",VLOOKUP(F180,'emission factors'!$C$7:$D$9,2,TRUE))</f>
        <v>0.28283999999999998</v>
      </c>
      <c r="I180" s="37">
        <f t="shared" si="7"/>
        <v>0</v>
      </c>
      <c r="P180">
        <v>174</v>
      </c>
      <c r="Q180" s="59">
        <f>IF('iii. train travel'!G187="miles",'footprint calculation'!$B$76,1)</f>
        <v>1</v>
      </c>
      <c r="R180" s="35">
        <f>IF('iii. train travel'!H187="yes",2,1)</f>
        <v>1</v>
      </c>
      <c r="S180" s="36">
        <f>Q180*'emission factors'!$D$16*'iii. train travel'!E187*'iii. train travel'!F187*R180</f>
        <v>0</v>
      </c>
      <c r="U180">
        <v>174</v>
      </c>
      <c r="V180" s="59">
        <f>IF('iv. coach travel'!G187="miles",'footprint calculation'!$B$76,1)</f>
        <v>1</v>
      </c>
      <c r="W180" s="35">
        <f>IF('iv. coach travel'!H187="yes",2,1)</f>
        <v>1</v>
      </c>
      <c r="X180" s="59">
        <f>V180*W180*'emission factors'!$D$15*'iv. coach travel'!E187*'iv. coach travel'!F187</f>
        <v>0</v>
      </c>
    </row>
    <row r="181" spans="5:24">
      <c r="E181">
        <v>175</v>
      </c>
      <c r="F181" s="35">
        <f>IFERROR('i. air travel'!K191,0)</f>
        <v>0</v>
      </c>
      <c r="G181" s="36">
        <f>IFERROR(F181*'i. air travel'!I191,0)</f>
        <v>0</v>
      </c>
      <c r="H181" s="28">
        <f>IF(ISERROR(VLOOKUP(F181,'emission factors'!$C$7:$D$9,2,TRUE)),"",VLOOKUP(F181,'emission factors'!$C$7:$D$9,2,TRUE))</f>
        <v>0.28283999999999998</v>
      </c>
      <c r="I181" s="37">
        <f t="shared" si="7"/>
        <v>0</v>
      </c>
      <c r="P181">
        <v>175</v>
      </c>
      <c r="Q181" s="59">
        <f>IF('iii. train travel'!G188="miles",'footprint calculation'!$B$76,1)</f>
        <v>1</v>
      </c>
      <c r="R181" s="35">
        <f>IF('iii. train travel'!H188="yes",2,1)</f>
        <v>1</v>
      </c>
      <c r="S181" s="36">
        <f>Q181*'emission factors'!$D$16*'iii. train travel'!E188*'iii. train travel'!F188*R181</f>
        <v>0</v>
      </c>
      <c r="U181">
        <v>175</v>
      </c>
      <c r="V181" s="59">
        <f>IF('iv. coach travel'!G188="miles",'footprint calculation'!$B$76,1)</f>
        <v>1</v>
      </c>
      <c r="W181" s="35">
        <f>IF('iv. coach travel'!H188="yes",2,1)</f>
        <v>1</v>
      </c>
      <c r="X181" s="59">
        <f>V181*W181*'emission factors'!$D$15*'iv. coach travel'!E188*'iv. coach travel'!F188</f>
        <v>0</v>
      </c>
    </row>
    <row r="182" spans="5:24">
      <c r="E182">
        <v>176</v>
      </c>
      <c r="F182" s="35">
        <f>IFERROR('i. air travel'!K192,0)</f>
        <v>0</v>
      </c>
      <c r="G182" s="36">
        <f>IFERROR(F182*'i. air travel'!I192,0)</f>
        <v>0</v>
      </c>
      <c r="H182" s="28">
        <f>IF(ISERROR(VLOOKUP(F182,'emission factors'!$C$7:$D$9,2,TRUE)),"",VLOOKUP(F182,'emission factors'!$C$7:$D$9,2,TRUE))</f>
        <v>0.28283999999999998</v>
      </c>
      <c r="I182" s="37">
        <f t="shared" si="7"/>
        <v>0</v>
      </c>
      <c r="P182">
        <v>176</v>
      </c>
      <c r="Q182" s="59">
        <f>IF('iii. train travel'!G189="miles",'footprint calculation'!$B$76,1)</f>
        <v>1</v>
      </c>
      <c r="R182" s="35">
        <f>IF('iii. train travel'!H189="yes",2,1)</f>
        <v>1</v>
      </c>
      <c r="S182" s="36">
        <f>Q182*'emission factors'!$D$16*'iii. train travel'!E189*'iii. train travel'!F189*R182</f>
        <v>0</v>
      </c>
      <c r="U182">
        <v>176</v>
      </c>
      <c r="V182" s="59">
        <f>IF('iv. coach travel'!G189="miles",'footprint calculation'!$B$76,1)</f>
        <v>1</v>
      </c>
      <c r="W182" s="35">
        <f>IF('iv. coach travel'!H189="yes",2,1)</f>
        <v>1</v>
      </c>
      <c r="X182" s="59">
        <f>V182*W182*'emission factors'!$D$15*'iv. coach travel'!E189*'iv. coach travel'!F189</f>
        <v>0</v>
      </c>
    </row>
    <row r="183" spans="5:24">
      <c r="E183">
        <v>177</v>
      </c>
      <c r="F183" s="35">
        <f>IFERROR('i. air travel'!K193,0)</f>
        <v>0</v>
      </c>
      <c r="G183" s="36">
        <f>IFERROR(F183*'i. air travel'!I193,0)</f>
        <v>0</v>
      </c>
      <c r="H183" s="28">
        <f>IF(ISERROR(VLOOKUP(F183,'emission factors'!$C$7:$D$9,2,TRUE)),"",VLOOKUP(F183,'emission factors'!$C$7:$D$9,2,TRUE))</f>
        <v>0.28283999999999998</v>
      </c>
      <c r="I183" s="37">
        <f t="shared" si="7"/>
        <v>0</v>
      </c>
      <c r="P183">
        <v>177</v>
      </c>
      <c r="Q183" s="59">
        <f>IF('iii. train travel'!G190="miles",'footprint calculation'!$B$76,1)</f>
        <v>1</v>
      </c>
      <c r="R183" s="35">
        <f>IF('iii. train travel'!H190="yes",2,1)</f>
        <v>1</v>
      </c>
      <c r="S183" s="36">
        <f>Q183*'emission factors'!$D$16*'iii. train travel'!E190*'iii. train travel'!F190*R183</f>
        <v>0</v>
      </c>
      <c r="U183">
        <v>177</v>
      </c>
      <c r="V183" s="59">
        <f>IF('iv. coach travel'!G190="miles",'footprint calculation'!$B$76,1)</f>
        <v>1</v>
      </c>
      <c r="W183" s="35">
        <f>IF('iv. coach travel'!H190="yes",2,1)</f>
        <v>1</v>
      </c>
      <c r="X183" s="59">
        <f>V183*W183*'emission factors'!$D$15*'iv. coach travel'!E190*'iv. coach travel'!F190</f>
        <v>0</v>
      </c>
    </row>
    <row r="184" spans="5:24">
      <c r="E184">
        <v>178</v>
      </c>
      <c r="F184" s="35">
        <f>IFERROR('i. air travel'!K194,0)</f>
        <v>0</v>
      </c>
      <c r="G184" s="36">
        <f>IFERROR(F184*'i. air travel'!I194,0)</f>
        <v>0</v>
      </c>
      <c r="H184" s="28">
        <f>IF(ISERROR(VLOOKUP(F184,'emission factors'!$C$7:$D$9,2,TRUE)),"",VLOOKUP(F184,'emission factors'!$C$7:$D$9,2,TRUE))</f>
        <v>0.28283999999999998</v>
      </c>
      <c r="I184" s="37">
        <f t="shared" si="7"/>
        <v>0</v>
      </c>
      <c r="P184">
        <v>178</v>
      </c>
      <c r="Q184" s="59">
        <f>IF('iii. train travel'!G191="miles",'footprint calculation'!$B$76,1)</f>
        <v>1</v>
      </c>
      <c r="R184" s="35">
        <f>IF('iii. train travel'!H191="yes",2,1)</f>
        <v>1</v>
      </c>
      <c r="S184" s="36">
        <f>Q184*'emission factors'!$D$16*'iii. train travel'!E191*'iii. train travel'!F191*R184</f>
        <v>0</v>
      </c>
      <c r="U184">
        <v>178</v>
      </c>
      <c r="V184" s="59">
        <f>IF('iv. coach travel'!G191="miles",'footprint calculation'!$B$76,1)</f>
        <v>1</v>
      </c>
      <c r="W184" s="35">
        <f>IF('iv. coach travel'!H191="yes",2,1)</f>
        <v>1</v>
      </c>
      <c r="X184" s="59">
        <f>V184*W184*'emission factors'!$D$15*'iv. coach travel'!E191*'iv. coach travel'!F191</f>
        <v>0</v>
      </c>
    </row>
    <row r="185" spans="5:24">
      <c r="E185">
        <v>179</v>
      </c>
      <c r="F185" s="35">
        <f>IFERROR('i. air travel'!K195,0)</f>
        <v>0</v>
      </c>
      <c r="G185" s="36">
        <f>IFERROR(F185*'i. air travel'!I195,0)</f>
        <v>0</v>
      </c>
      <c r="H185" s="28">
        <f>IF(ISERROR(VLOOKUP(F185,'emission factors'!$C$7:$D$9,2,TRUE)),"",VLOOKUP(F185,'emission factors'!$C$7:$D$9,2,TRUE))</f>
        <v>0.28283999999999998</v>
      </c>
      <c r="I185" s="37">
        <f t="shared" si="7"/>
        <v>0</v>
      </c>
      <c r="P185">
        <v>179</v>
      </c>
      <c r="Q185" s="59">
        <f>IF('iii. train travel'!G192="miles",'footprint calculation'!$B$76,1)</f>
        <v>1</v>
      </c>
      <c r="R185" s="35">
        <f>IF('iii. train travel'!H192="yes",2,1)</f>
        <v>1</v>
      </c>
      <c r="S185" s="36">
        <f>Q185*'emission factors'!$D$16*'iii. train travel'!E192*'iii. train travel'!F192*R185</f>
        <v>0</v>
      </c>
      <c r="U185">
        <v>179</v>
      </c>
      <c r="V185" s="59">
        <f>IF('iv. coach travel'!G192="miles",'footprint calculation'!$B$76,1)</f>
        <v>1</v>
      </c>
      <c r="W185" s="35">
        <f>IF('iv. coach travel'!H192="yes",2,1)</f>
        <v>1</v>
      </c>
      <c r="X185" s="59">
        <f>V185*W185*'emission factors'!$D$15*'iv. coach travel'!E192*'iv. coach travel'!F192</f>
        <v>0</v>
      </c>
    </row>
    <row r="186" spans="5:24">
      <c r="E186">
        <v>180</v>
      </c>
      <c r="F186" s="35">
        <f>IFERROR('i. air travel'!K196,0)</f>
        <v>0</v>
      </c>
      <c r="G186" s="36">
        <f>IFERROR(F186*'i. air travel'!I196,0)</f>
        <v>0</v>
      </c>
      <c r="H186" s="28">
        <f>IF(ISERROR(VLOOKUP(F186,'emission factors'!$C$7:$D$9,2,TRUE)),"",VLOOKUP(F186,'emission factors'!$C$7:$D$9,2,TRUE))</f>
        <v>0.28283999999999998</v>
      </c>
      <c r="I186" s="37">
        <f t="shared" si="7"/>
        <v>0</v>
      </c>
      <c r="P186">
        <v>180</v>
      </c>
      <c r="Q186" s="59">
        <f>IF('iii. train travel'!G193="miles",'footprint calculation'!$B$76,1)</f>
        <v>1</v>
      </c>
      <c r="R186" s="35">
        <f>IF('iii. train travel'!H193="yes",2,1)</f>
        <v>1</v>
      </c>
      <c r="S186" s="36">
        <f>Q186*'emission factors'!$D$16*'iii. train travel'!E193*'iii. train travel'!F193*R186</f>
        <v>0</v>
      </c>
      <c r="U186">
        <v>180</v>
      </c>
      <c r="V186" s="59">
        <f>IF('iv. coach travel'!G193="miles",'footprint calculation'!$B$76,1)</f>
        <v>1</v>
      </c>
      <c r="W186" s="35">
        <f>IF('iv. coach travel'!H193="yes",2,1)</f>
        <v>1</v>
      </c>
      <c r="X186" s="59">
        <f>V186*W186*'emission factors'!$D$15*'iv. coach travel'!E193*'iv. coach travel'!F193</f>
        <v>0</v>
      </c>
    </row>
    <row r="187" spans="5:24">
      <c r="E187">
        <v>181</v>
      </c>
      <c r="F187" s="35">
        <f>IFERROR('i. air travel'!K197,0)</f>
        <v>0</v>
      </c>
      <c r="G187" s="36">
        <f>IFERROR(F187*'i. air travel'!I197,0)</f>
        <v>0</v>
      </c>
      <c r="H187" s="28">
        <f>IF(ISERROR(VLOOKUP(F187,'emission factors'!$C$7:$D$9,2,TRUE)),"",VLOOKUP(F187,'emission factors'!$C$7:$D$9,2,TRUE))</f>
        <v>0.28283999999999998</v>
      </c>
      <c r="I187" s="37">
        <f t="shared" si="7"/>
        <v>0</v>
      </c>
      <c r="P187">
        <v>181</v>
      </c>
      <c r="Q187" s="59">
        <f>IF('iii. train travel'!G194="miles",'footprint calculation'!$B$76,1)</f>
        <v>1</v>
      </c>
      <c r="R187" s="35">
        <f>IF('iii. train travel'!H194="yes",2,1)</f>
        <v>1</v>
      </c>
      <c r="S187" s="36">
        <f>Q187*'emission factors'!$D$16*'iii. train travel'!E194*'iii. train travel'!F194*R187</f>
        <v>0</v>
      </c>
      <c r="U187">
        <v>181</v>
      </c>
      <c r="V187" s="59">
        <f>IF('iv. coach travel'!G194="miles",'footprint calculation'!$B$76,1)</f>
        <v>1</v>
      </c>
      <c r="W187" s="35">
        <f>IF('iv. coach travel'!H194="yes",2,1)</f>
        <v>1</v>
      </c>
      <c r="X187" s="59">
        <f>V187*W187*'emission factors'!$D$15*'iv. coach travel'!E194*'iv. coach travel'!F194</f>
        <v>0</v>
      </c>
    </row>
    <row r="188" spans="5:24">
      <c r="E188">
        <v>182</v>
      </c>
      <c r="F188" s="35">
        <f>IFERROR('i. air travel'!K198,0)</f>
        <v>0</v>
      </c>
      <c r="G188" s="36">
        <f>IFERROR(F188*'i. air travel'!I198,0)</f>
        <v>0</v>
      </c>
      <c r="H188" s="28">
        <f>IF(ISERROR(VLOOKUP(F188,'emission factors'!$C$7:$D$9,2,TRUE)),"",VLOOKUP(F188,'emission factors'!$C$7:$D$9,2,TRUE))</f>
        <v>0.28283999999999998</v>
      </c>
      <c r="I188" s="37">
        <f t="shared" si="7"/>
        <v>0</v>
      </c>
      <c r="P188">
        <v>182</v>
      </c>
      <c r="Q188" s="59">
        <f>IF('iii. train travel'!G195="miles",'footprint calculation'!$B$76,1)</f>
        <v>1</v>
      </c>
      <c r="R188" s="35">
        <f>IF('iii. train travel'!H195="yes",2,1)</f>
        <v>1</v>
      </c>
      <c r="S188" s="36">
        <f>Q188*'emission factors'!$D$16*'iii. train travel'!E195*'iii. train travel'!F195*R188</f>
        <v>0</v>
      </c>
      <c r="U188">
        <v>182</v>
      </c>
      <c r="V188" s="59">
        <f>IF('iv. coach travel'!G195="miles",'footprint calculation'!$B$76,1)</f>
        <v>1</v>
      </c>
      <c r="W188" s="35">
        <f>IF('iv. coach travel'!H195="yes",2,1)</f>
        <v>1</v>
      </c>
      <c r="X188" s="59">
        <f>V188*W188*'emission factors'!$D$15*'iv. coach travel'!E195*'iv. coach travel'!F195</f>
        <v>0</v>
      </c>
    </row>
    <row r="189" spans="5:24">
      <c r="E189">
        <v>183</v>
      </c>
      <c r="F189" s="35">
        <f>IFERROR('i. air travel'!K199,0)</f>
        <v>0</v>
      </c>
      <c r="G189" s="36">
        <f>IFERROR(F189*'i. air travel'!I199,0)</f>
        <v>0</v>
      </c>
      <c r="H189" s="28">
        <f>IF(ISERROR(VLOOKUP(F189,'emission factors'!$C$7:$D$9,2,TRUE)),"",VLOOKUP(F189,'emission factors'!$C$7:$D$9,2,TRUE))</f>
        <v>0.28283999999999998</v>
      </c>
      <c r="I189" s="37">
        <f t="shared" si="7"/>
        <v>0</v>
      </c>
      <c r="P189">
        <v>183</v>
      </c>
      <c r="Q189" s="59">
        <f>IF('iii. train travel'!G196="miles",'footprint calculation'!$B$76,1)</f>
        <v>1</v>
      </c>
      <c r="R189" s="35">
        <f>IF('iii. train travel'!H196="yes",2,1)</f>
        <v>1</v>
      </c>
      <c r="S189" s="36">
        <f>Q189*'emission factors'!$D$16*'iii. train travel'!E196*'iii. train travel'!F196*R189</f>
        <v>0</v>
      </c>
      <c r="U189">
        <v>183</v>
      </c>
      <c r="V189" s="59">
        <f>IF('iv. coach travel'!G196="miles",'footprint calculation'!$B$76,1)</f>
        <v>1</v>
      </c>
      <c r="W189" s="35">
        <f>IF('iv. coach travel'!H196="yes",2,1)</f>
        <v>1</v>
      </c>
      <c r="X189" s="59">
        <f>V189*W189*'emission factors'!$D$15*'iv. coach travel'!E196*'iv. coach travel'!F196</f>
        <v>0</v>
      </c>
    </row>
    <row r="190" spans="5:24">
      <c r="E190">
        <v>184</v>
      </c>
      <c r="F190" s="35">
        <f>IFERROR('i. air travel'!K200,0)</f>
        <v>0</v>
      </c>
      <c r="G190" s="36">
        <f>IFERROR(F190*'i. air travel'!I200,0)</f>
        <v>0</v>
      </c>
      <c r="H190" s="28">
        <f>IF(ISERROR(VLOOKUP(F190,'emission factors'!$C$7:$D$9,2,TRUE)),"",VLOOKUP(F190,'emission factors'!$C$7:$D$9,2,TRUE))</f>
        <v>0.28283999999999998</v>
      </c>
      <c r="I190" s="37">
        <f t="shared" si="7"/>
        <v>0</v>
      </c>
      <c r="P190">
        <v>184</v>
      </c>
      <c r="Q190" s="59">
        <f>IF('iii. train travel'!G197="miles",'footprint calculation'!$B$76,1)</f>
        <v>1</v>
      </c>
      <c r="R190" s="35">
        <f>IF('iii. train travel'!H197="yes",2,1)</f>
        <v>1</v>
      </c>
      <c r="S190" s="36">
        <f>Q190*'emission factors'!$D$16*'iii. train travel'!E197*'iii. train travel'!F197*R190</f>
        <v>0</v>
      </c>
      <c r="U190">
        <v>184</v>
      </c>
      <c r="V190" s="59">
        <f>IF('iv. coach travel'!G197="miles",'footprint calculation'!$B$76,1)</f>
        <v>1</v>
      </c>
      <c r="W190" s="35">
        <f>IF('iv. coach travel'!H197="yes",2,1)</f>
        <v>1</v>
      </c>
      <c r="X190" s="59">
        <f>V190*W190*'emission factors'!$D$15*'iv. coach travel'!E197*'iv. coach travel'!F197</f>
        <v>0</v>
      </c>
    </row>
    <row r="191" spans="5:24">
      <c r="E191">
        <v>185</v>
      </c>
      <c r="F191" s="35">
        <f>IFERROR('i. air travel'!K201,0)</f>
        <v>0</v>
      </c>
      <c r="G191" s="36">
        <f>IFERROR(F191*'i. air travel'!I201,0)</f>
        <v>0</v>
      </c>
      <c r="H191" s="28">
        <f>IF(ISERROR(VLOOKUP(F191,'emission factors'!$C$7:$D$9,2,TRUE)),"",VLOOKUP(F191,'emission factors'!$C$7:$D$9,2,TRUE))</f>
        <v>0.28283999999999998</v>
      </c>
      <c r="I191" s="37">
        <f t="shared" si="7"/>
        <v>0</v>
      </c>
      <c r="P191">
        <v>185</v>
      </c>
      <c r="Q191" s="59">
        <f>IF('iii. train travel'!G198="miles",'footprint calculation'!$B$76,1)</f>
        <v>1</v>
      </c>
      <c r="R191" s="35">
        <f>IF('iii. train travel'!H198="yes",2,1)</f>
        <v>1</v>
      </c>
      <c r="S191" s="36">
        <f>Q191*'emission factors'!$D$16*'iii. train travel'!E198*'iii. train travel'!F198*R191</f>
        <v>0</v>
      </c>
      <c r="U191">
        <v>185</v>
      </c>
      <c r="V191" s="59">
        <f>IF('iv. coach travel'!G198="miles",'footprint calculation'!$B$76,1)</f>
        <v>1</v>
      </c>
      <c r="W191" s="35">
        <f>IF('iv. coach travel'!H198="yes",2,1)</f>
        <v>1</v>
      </c>
      <c r="X191" s="59">
        <f>V191*W191*'emission factors'!$D$15*'iv. coach travel'!E198*'iv. coach travel'!F198</f>
        <v>0</v>
      </c>
    </row>
    <row r="192" spans="5:24">
      <c r="E192">
        <v>186</v>
      </c>
      <c r="F192" s="35">
        <f>IFERROR('i. air travel'!K202,0)</f>
        <v>0</v>
      </c>
      <c r="G192" s="36">
        <f>IFERROR(F192*'i. air travel'!I202,0)</f>
        <v>0</v>
      </c>
      <c r="H192" s="28">
        <f>IF(ISERROR(VLOOKUP(F192,'emission factors'!$C$7:$D$9,2,TRUE)),"",VLOOKUP(F192,'emission factors'!$C$7:$D$9,2,TRUE))</f>
        <v>0.28283999999999998</v>
      </c>
      <c r="I192" s="37">
        <f t="shared" si="7"/>
        <v>0</v>
      </c>
      <c r="P192">
        <v>186</v>
      </c>
      <c r="Q192" s="59">
        <f>IF('iii. train travel'!G199="miles",'footprint calculation'!$B$76,1)</f>
        <v>1</v>
      </c>
      <c r="R192" s="35">
        <f>IF('iii. train travel'!H199="yes",2,1)</f>
        <v>1</v>
      </c>
      <c r="S192" s="36">
        <f>Q192*'emission factors'!$D$16*'iii. train travel'!E199*'iii. train travel'!F199*R192</f>
        <v>0</v>
      </c>
      <c r="U192">
        <v>186</v>
      </c>
      <c r="V192" s="59">
        <f>IF('iv. coach travel'!G199="miles",'footprint calculation'!$B$76,1)</f>
        <v>1</v>
      </c>
      <c r="W192" s="35">
        <f>IF('iv. coach travel'!H199="yes",2,1)</f>
        <v>1</v>
      </c>
      <c r="X192" s="59">
        <f>V192*W192*'emission factors'!$D$15*'iv. coach travel'!E199*'iv. coach travel'!F199</f>
        <v>0</v>
      </c>
    </row>
    <row r="193" spans="5:24">
      <c r="E193">
        <v>187</v>
      </c>
      <c r="F193" s="35">
        <f>IFERROR('i. air travel'!K203,0)</f>
        <v>0</v>
      </c>
      <c r="G193" s="36">
        <f>IFERROR(F193*'i. air travel'!I203,0)</f>
        <v>0</v>
      </c>
      <c r="H193" s="28">
        <f>IF(ISERROR(VLOOKUP(F193,'emission factors'!$C$7:$D$9,2,TRUE)),"",VLOOKUP(F193,'emission factors'!$C$7:$D$9,2,TRUE))</f>
        <v>0.28283999999999998</v>
      </c>
      <c r="I193" s="37">
        <f t="shared" si="7"/>
        <v>0</v>
      </c>
      <c r="P193">
        <v>187</v>
      </c>
      <c r="Q193" s="59">
        <f>IF('iii. train travel'!G200="miles",'footprint calculation'!$B$76,1)</f>
        <v>1</v>
      </c>
      <c r="R193" s="35">
        <f>IF('iii. train travel'!H200="yes",2,1)</f>
        <v>1</v>
      </c>
      <c r="S193" s="36">
        <f>Q193*'emission factors'!$D$16*'iii. train travel'!E200*'iii. train travel'!F200*R193</f>
        <v>0</v>
      </c>
      <c r="U193">
        <v>187</v>
      </c>
      <c r="V193" s="59">
        <f>IF('iv. coach travel'!G200="miles",'footprint calculation'!$B$76,1)</f>
        <v>1</v>
      </c>
      <c r="W193" s="35">
        <f>IF('iv. coach travel'!H200="yes",2,1)</f>
        <v>1</v>
      </c>
      <c r="X193" s="59">
        <f>V193*W193*'emission factors'!$D$15*'iv. coach travel'!E200*'iv. coach travel'!F200</f>
        <v>0</v>
      </c>
    </row>
    <row r="194" spans="5:24">
      <c r="E194">
        <v>188</v>
      </c>
      <c r="F194" s="35">
        <f>IFERROR('i. air travel'!K204,0)</f>
        <v>0</v>
      </c>
      <c r="G194" s="36">
        <f>IFERROR(F194*'i. air travel'!I204,0)</f>
        <v>0</v>
      </c>
      <c r="H194" s="28">
        <f>IF(ISERROR(VLOOKUP(F194,'emission factors'!$C$7:$D$9,2,TRUE)),"",VLOOKUP(F194,'emission factors'!$C$7:$D$9,2,TRUE))</f>
        <v>0.28283999999999998</v>
      </c>
      <c r="I194" s="37">
        <f t="shared" si="7"/>
        <v>0</v>
      </c>
      <c r="P194">
        <v>188</v>
      </c>
      <c r="Q194" s="59">
        <f>IF('iii. train travel'!G201="miles",'footprint calculation'!$B$76,1)</f>
        <v>1</v>
      </c>
      <c r="R194" s="35">
        <f>IF('iii. train travel'!H201="yes",2,1)</f>
        <v>1</v>
      </c>
      <c r="S194" s="36">
        <f>Q194*'emission factors'!$D$16*'iii. train travel'!E201*'iii. train travel'!F201*R194</f>
        <v>0</v>
      </c>
      <c r="U194">
        <v>188</v>
      </c>
      <c r="V194" s="59">
        <f>IF('iv. coach travel'!G201="miles",'footprint calculation'!$B$76,1)</f>
        <v>1</v>
      </c>
      <c r="W194" s="35">
        <f>IF('iv. coach travel'!H201="yes",2,1)</f>
        <v>1</v>
      </c>
      <c r="X194" s="59">
        <f>V194*W194*'emission factors'!$D$15*'iv. coach travel'!E201*'iv. coach travel'!F201</f>
        <v>0</v>
      </c>
    </row>
    <row r="195" spans="5:24">
      <c r="E195">
        <v>189</v>
      </c>
      <c r="F195" s="35">
        <f>IFERROR('i. air travel'!K205,0)</f>
        <v>0</v>
      </c>
      <c r="G195" s="36">
        <f>IFERROR(F195*'i. air travel'!I205,0)</f>
        <v>0</v>
      </c>
      <c r="H195" s="28">
        <f>IF(ISERROR(VLOOKUP(F195,'emission factors'!$C$7:$D$9,2,TRUE)),"",VLOOKUP(F195,'emission factors'!$C$7:$D$9,2,TRUE))</f>
        <v>0.28283999999999998</v>
      </c>
      <c r="I195" s="37">
        <f t="shared" si="7"/>
        <v>0</v>
      </c>
      <c r="P195">
        <v>189</v>
      </c>
      <c r="Q195" s="59">
        <f>IF('iii. train travel'!G202="miles",'footprint calculation'!$B$76,1)</f>
        <v>1</v>
      </c>
      <c r="R195" s="35">
        <f>IF('iii. train travel'!H202="yes",2,1)</f>
        <v>1</v>
      </c>
      <c r="S195" s="36">
        <f>Q195*'emission factors'!$D$16*'iii. train travel'!E202*'iii. train travel'!F202*R195</f>
        <v>0</v>
      </c>
      <c r="U195">
        <v>189</v>
      </c>
      <c r="V195" s="59">
        <f>IF('iv. coach travel'!G202="miles",'footprint calculation'!$B$76,1)</f>
        <v>1</v>
      </c>
      <c r="W195" s="35">
        <f>IF('iv. coach travel'!H202="yes",2,1)</f>
        <v>1</v>
      </c>
      <c r="X195" s="59">
        <f>V195*W195*'emission factors'!$D$15*'iv. coach travel'!E202*'iv. coach travel'!F202</f>
        <v>0</v>
      </c>
    </row>
    <row r="196" spans="5:24">
      <c r="E196">
        <v>190</v>
      </c>
      <c r="F196" s="35">
        <f>IFERROR('i. air travel'!K206,0)</f>
        <v>0</v>
      </c>
      <c r="G196" s="36">
        <f>IFERROR(F196*'i. air travel'!I206,0)</f>
        <v>0</v>
      </c>
      <c r="H196" s="28">
        <f>IF(ISERROR(VLOOKUP(F196,'emission factors'!$C$7:$D$9,2,TRUE)),"",VLOOKUP(F196,'emission factors'!$C$7:$D$9,2,TRUE))</f>
        <v>0.28283999999999998</v>
      </c>
      <c r="I196" s="37">
        <f t="shared" si="7"/>
        <v>0</v>
      </c>
      <c r="P196">
        <v>190</v>
      </c>
      <c r="Q196" s="59">
        <f>IF('iii. train travel'!G203="miles",'footprint calculation'!$B$76,1)</f>
        <v>1</v>
      </c>
      <c r="R196" s="35">
        <f>IF('iii. train travel'!H203="yes",2,1)</f>
        <v>1</v>
      </c>
      <c r="S196" s="36">
        <f>Q196*'emission factors'!$D$16*'iii. train travel'!E203*'iii. train travel'!F203*R196</f>
        <v>0</v>
      </c>
      <c r="U196">
        <v>190</v>
      </c>
      <c r="V196" s="59">
        <f>IF('iv. coach travel'!G203="miles",'footprint calculation'!$B$76,1)</f>
        <v>1</v>
      </c>
      <c r="W196" s="35">
        <f>IF('iv. coach travel'!H203="yes",2,1)</f>
        <v>1</v>
      </c>
      <c r="X196" s="59">
        <f>V196*W196*'emission factors'!$D$15*'iv. coach travel'!E203*'iv. coach travel'!F203</f>
        <v>0</v>
      </c>
    </row>
    <row r="197" spans="5:24">
      <c r="E197">
        <v>191</v>
      </c>
      <c r="F197" s="35">
        <f>IFERROR('i. air travel'!K207,0)</f>
        <v>0</v>
      </c>
      <c r="G197" s="36">
        <f>IFERROR(F197*'i. air travel'!I207,0)</f>
        <v>0</v>
      </c>
      <c r="H197" s="28">
        <f>IF(ISERROR(VLOOKUP(F197,'emission factors'!$C$7:$D$9,2,TRUE)),"",VLOOKUP(F197,'emission factors'!$C$7:$D$9,2,TRUE))</f>
        <v>0.28283999999999998</v>
      </c>
      <c r="I197" s="37">
        <f t="shared" si="7"/>
        <v>0</v>
      </c>
      <c r="P197">
        <v>191</v>
      </c>
      <c r="Q197" s="59">
        <f>IF('iii. train travel'!G204="miles",'footprint calculation'!$B$76,1)</f>
        <v>1</v>
      </c>
      <c r="R197" s="35">
        <f>IF('iii. train travel'!H204="yes",2,1)</f>
        <v>1</v>
      </c>
      <c r="S197" s="36">
        <f>Q197*'emission factors'!$D$16*'iii. train travel'!E204*'iii. train travel'!F204*R197</f>
        <v>0</v>
      </c>
      <c r="U197">
        <v>191</v>
      </c>
      <c r="V197" s="59">
        <f>IF('iv. coach travel'!G204="miles",'footprint calculation'!$B$76,1)</f>
        <v>1</v>
      </c>
      <c r="W197" s="35">
        <f>IF('iv. coach travel'!H204="yes",2,1)</f>
        <v>1</v>
      </c>
      <c r="X197" s="59">
        <f>V197*W197*'emission factors'!$D$15*'iv. coach travel'!E204*'iv. coach travel'!F204</f>
        <v>0</v>
      </c>
    </row>
    <row r="198" spans="5:24">
      <c r="E198">
        <v>192</v>
      </c>
      <c r="F198" s="35">
        <f>IFERROR('i. air travel'!K208,0)</f>
        <v>0</v>
      </c>
      <c r="G198" s="36">
        <f>IFERROR(F198*'i. air travel'!I208,0)</f>
        <v>0</v>
      </c>
      <c r="H198" s="28">
        <f>IF(ISERROR(VLOOKUP(F198,'emission factors'!$C$7:$D$9,2,TRUE)),"",VLOOKUP(F198,'emission factors'!$C$7:$D$9,2,TRUE))</f>
        <v>0.28283999999999998</v>
      </c>
      <c r="I198" s="37">
        <f t="shared" si="7"/>
        <v>0</v>
      </c>
      <c r="P198">
        <v>192</v>
      </c>
      <c r="Q198" s="59">
        <f>IF('iii. train travel'!G205="miles",'footprint calculation'!$B$76,1)</f>
        <v>1</v>
      </c>
      <c r="R198" s="35">
        <f>IF('iii. train travel'!H205="yes",2,1)</f>
        <v>1</v>
      </c>
      <c r="S198" s="36">
        <f>Q198*'emission factors'!$D$16*'iii. train travel'!E205*'iii. train travel'!F205*R198</f>
        <v>0</v>
      </c>
      <c r="U198">
        <v>192</v>
      </c>
      <c r="V198" s="59">
        <f>IF('iv. coach travel'!G205="miles",'footprint calculation'!$B$76,1)</f>
        <v>1</v>
      </c>
      <c r="W198" s="35">
        <f>IF('iv. coach travel'!H205="yes",2,1)</f>
        <v>1</v>
      </c>
      <c r="X198" s="59">
        <f>V198*W198*'emission factors'!$D$15*'iv. coach travel'!E205*'iv. coach travel'!F205</f>
        <v>0</v>
      </c>
    </row>
    <row r="199" spans="5:24">
      <c r="E199">
        <v>193</v>
      </c>
      <c r="F199" s="35">
        <f>IFERROR('i. air travel'!K209,0)</f>
        <v>0</v>
      </c>
      <c r="G199" s="36">
        <f>IFERROR(F199*'i. air travel'!I209,0)</f>
        <v>0</v>
      </c>
      <c r="H199" s="28">
        <f>IF(ISERROR(VLOOKUP(F199,'emission factors'!$C$7:$D$9,2,TRUE)),"",VLOOKUP(F199,'emission factors'!$C$7:$D$9,2,TRUE))</f>
        <v>0.28283999999999998</v>
      </c>
      <c r="I199" s="37">
        <f t="shared" si="7"/>
        <v>0</v>
      </c>
      <c r="P199">
        <v>193</v>
      </c>
      <c r="Q199" s="59">
        <f>IF('iii. train travel'!G206="miles",'footprint calculation'!$B$76,1)</f>
        <v>1</v>
      </c>
      <c r="R199" s="35">
        <f>IF('iii. train travel'!H206="yes",2,1)</f>
        <v>1</v>
      </c>
      <c r="S199" s="36">
        <f>Q199*'emission factors'!$D$16*'iii. train travel'!E206*'iii. train travel'!F206*R199</f>
        <v>0</v>
      </c>
      <c r="U199">
        <v>193</v>
      </c>
      <c r="V199" s="59">
        <f>IF('iv. coach travel'!G206="miles",'footprint calculation'!$B$76,1)</f>
        <v>1</v>
      </c>
      <c r="W199" s="35">
        <f>IF('iv. coach travel'!H206="yes",2,1)</f>
        <v>1</v>
      </c>
      <c r="X199" s="59">
        <f>V199*W199*'emission factors'!$D$15*'iv. coach travel'!E206*'iv. coach travel'!F206</f>
        <v>0</v>
      </c>
    </row>
    <row r="200" spans="5:24">
      <c r="E200">
        <v>194</v>
      </c>
      <c r="F200" s="35">
        <f>IFERROR('i. air travel'!K210,0)</f>
        <v>0</v>
      </c>
      <c r="G200" s="36">
        <f>IFERROR(F200*'i. air travel'!I210,0)</f>
        <v>0</v>
      </c>
      <c r="H200" s="28">
        <f>IF(ISERROR(VLOOKUP(F200,'emission factors'!$C$7:$D$9,2,TRUE)),"",VLOOKUP(F200,'emission factors'!$C$7:$D$9,2,TRUE))</f>
        <v>0.28283999999999998</v>
      </c>
      <c r="I200" s="37">
        <f t="shared" ref="I200:I263" si="8">G200*H200</f>
        <v>0</v>
      </c>
      <c r="P200">
        <v>194</v>
      </c>
      <c r="Q200" s="59">
        <f>IF('iii. train travel'!G207="miles",'footprint calculation'!$B$76,1)</f>
        <v>1</v>
      </c>
      <c r="R200" s="35">
        <f>IF('iii. train travel'!H207="yes",2,1)</f>
        <v>1</v>
      </c>
      <c r="S200" s="36">
        <f>Q200*'emission factors'!$D$16*'iii. train travel'!E207*'iii. train travel'!F207*R200</f>
        <v>0</v>
      </c>
      <c r="U200">
        <v>194</v>
      </c>
      <c r="V200" s="59">
        <f>IF('iv. coach travel'!G207="miles",'footprint calculation'!$B$76,1)</f>
        <v>1</v>
      </c>
      <c r="W200" s="35">
        <f>IF('iv. coach travel'!H207="yes",2,1)</f>
        <v>1</v>
      </c>
      <c r="X200" s="59">
        <f>V200*W200*'emission factors'!$D$15*'iv. coach travel'!E207*'iv. coach travel'!F207</f>
        <v>0</v>
      </c>
    </row>
    <row r="201" spans="5:24">
      <c r="E201">
        <v>195</v>
      </c>
      <c r="F201" s="35">
        <f>IFERROR('i. air travel'!K211,0)</f>
        <v>0</v>
      </c>
      <c r="G201" s="36">
        <f>IFERROR(F201*'i. air travel'!I211,0)</f>
        <v>0</v>
      </c>
      <c r="H201" s="28">
        <f>IF(ISERROR(VLOOKUP(F201,'emission factors'!$C$7:$D$9,2,TRUE)),"",VLOOKUP(F201,'emission factors'!$C$7:$D$9,2,TRUE))</f>
        <v>0.28283999999999998</v>
      </c>
      <c r="I201" s="37">
        <f t="shared" si="8"/>
        <v>0</v>
      </c>
      <c r="P201">
        <v>195</v>
      </c>
      <c r="Q201" s="59">
        <f>IF('iii. train travel'!G208="miles",'footprint calculation'!$B$76,1)</f>
        <v>1</v>
      </c>
      <c r="R201" s="35">
        <f>IF('iii. train travel'!H208="yes",2,1)</f>
        <v>1</v>
      </c>
      <c r="S201" s="36">
        <f>Q201*'emission factors'!$D$16*'iii. train travel'!E208*'iii. train travel'!F208*R201</f>
        <v>0</v>
      </c>
      <c r="U201">
        <v>195</v>
      </c>
      <c r="V201" s="59">
        <f>IF('iv. coach travel'!G208="miles",'footprint calculation'!$B$76,1)</f>
        <v>1</v>
      </c>
      <c r="W201" s="35">
        <f>IF('iv. coach travel'!H208="yes",2,1)</f>
        <v>1</v>
      </c>
      <c r="X201" s="59">
        <f>V201*W201*'emission factors'!$D$15*'iv. coach travel'!E208*'iv. coach travel'!F208</f>
        <v>0</v>
      </c>
    </row>
    <row r="202" spans="5:24">
      <c r="E202">
        <v>196</v>
      </c>
      <c r="F202" s="35">
        <f>IFERROR('i. air travel'!K212,0)</f>
        <v>0</v>
      </c>
      <c r="G202" s="36">
        <f>IFERROR(F202*'i. air travel'!I212,0)</f>
        <v>0</v>
      </c>
      <c r="H202" s="28">
        <f>IF(ISERROR(VLOOKUP(F202,'emission factors'!$C$7:$D$9,2,TRUE)),"",VLOOKUP(F202,'emission factors'!$C$7:$D$9,2,TRUE))</f>
        <v>0.28283999999999998</v>
      </c>
      <c r="I202" s="37">
        <f t="shared" si="8"/>
        <v>0</v>
      </c>
      <c r="P202">
        <v>196</v>
      </c>
      <c r="Q202" s="59">
        <f>IF('iii. train travel'!G209="miles",'footprint calculation'!$B$76,1)</f>
        <v>1</v>
      </c>
      <c r="R202" s="35">
        <f>IF('iii. train travel'!H209="yes",2,1)</f>
        <v>1</v>
      </c>
      <c r="S202" s="36">
        <f>Q202*'emission factors'!$D$16*'iii. train travel'!E209*'iii. train travel'!F209*R202</f>
        <v>0</v>
      </c>
      <c r="U202">
        <v>196</v>
      </c>
      <c r="V202" s="59">
        <f>IF('iv. coach travel'!G209="miles",'footprint calculation'!$B$76,1)</f>
        <v>1</v>
      </c>
      <c r="W202" s="35">
        <f>IF('iv. coach travel'!H209="yes",2,1)</f>
        <v>1</v>
      </c>
      <c r="X202" s="59">
        <f>V202*W202*'emission factors'!$D$15*'iv. coach travel'!E209*'iv. coach travel'!F209</f>
        <v>0</v>
      </c>
    </row>
    <row r="203" spans="5:24">
      <c r="E203">
        <v>197</v>
      </c>
      <c r="F203" s="35">
        <f>IFERROR('i. air travel'!K213,0)</f>
        <v>0</v>
      </c>
      <c r="G203" s="36">
        <f>IFERROR(F203*'i. air travel'!I213,0)</f>
        <v>0</v>
      </c>
      <c r="H203" s="28">
        <f>IF(ISERROR(VLOOKUP(F203,'emission factors'!$C$7:$D$9,2,TRUE)),"",VLOOKUP(F203,'emission factors'!$C$7:$D$9,2,TRUE))</f>
        <v>0.28283999999999998</v>
      </c>
      <c r="I203" s="37">
        <f t="shared" si="8"/>
        <v>0</v>
      </c>
      <c r="P203">
        <v>197</v>
      </c>
      <c r="Q203" s="59">
        <f>IF('iii. train travel'!G210="miles",'footprint calculation'!$B$76,1)</f>
        <v>1</v>
      </c>
      <c r="R203" s="35">
        <f>IF('iii. train travel'!H210="yes",2,1)</f>
        <v>1</v>
      </c>
      <c r="S203" s="36">
        <f>Q203*'emission factors'!$D$16*'iii. train travel'!E210*'iii. train travel'!F210*R203</f>
        <v>0</v>
      </c>
      <c r="U203">
        <v>197</v>
      </c>
      <c r="V203" s="59">
        <f>IF('iv. coach travel'!G210="miles",'footprint calculation'!$B$76,1)</f>
        <v>1</v>
      </c>
      <c r="W203" s="35">
        <f>IF('iv. coach travel'!H210="yes",2,1)</f>
        <v>1</v>
      </c>
      <c r="X203" s="59">
        <f>V203*W203*'emission factors'!$D$15*'iv. coach travel'!E210*'iv. coach travel'!F210</f>
        <v>0</v>
      </c>
    </row>
    <row r="204" spans="5:24">
      <c r="E204">
        <v>198</v>
      </c>
      <c r="F204" s="35">
        <f>IFERROR('i. air travel'!K214,0)</f>
        <v>0</v>
      </c>
      <c r="G204" s="36">
        <f>IFERROR(F204*'i. air travel'!I214,0)</f>
        <v>0</v>
      </c>
      <c r="H204" s="28">
        <f>IF(ISERROR(VLOOKUP(F204,'emission factors'!$C$7:$D$9,2,TRUE)),"",VLOOKUP(F204,'emission factors'!$C$7:$D$9,2,TRUE))</f>
        <v>0.28283999999999998</v>
      </c>
      <c r="I204" s="37">
        <f t="shared" si="8"/>
        <v>0</v>
      </c>
      <c r="P204">
        <v>198</v>
      </c>
      <c r="Q204" s="59">
        <f>IF('iii. train travel'!G211="miles",'footprint calculation'!$B$76,1)</f>
        <v>1</v>
      </c>
      <c r="R204" s="35">
        <f>IF('iii. train travel'!H211="yes",2,1)</f>
        <v>1</v>
      </c>
      <c r="S204" s="36">
        <f>Q204*'emission factors'!$D$16*'iii. train travel'!E211*'iii. train travel'!F211*R204</f>
        <v>0</v>
      </c>
      <c r="U204">
        <v>198</v>
      </c>
      <c r="V204" s="59">
        <f>IF('iv. coach travel'!G211="miles",'footprint calculation'!$B$76,1)</f>
        <v>1</v>
      </c>
      <c r="W204" s="35">
        <f>IF('iv. coach travel'!H211="yes",2,1)</f>
        <v>1</v>
      </c>
      <c r="X204" s="59">
        <f>V204*W204*'emission factors'!$D$15*'iv. coach travel'!E211*'iv. coach travel'!F211</f>
        <v>0</v>
      </c>
    </row>
    <row r="205" spans="5:24">
      <c r="E205">
        <v>199</v>
      </c>
      <c r="F205" s="35">
        <f>IFERROR('i. air travel'!K215,0)</f>
        <v>0</v>
      </c>
      <c r="G205" s="36">
        <f>IFERROR(F205*'i. air travel'!I215,0)</f>
        <v>0</v>
      </c>
      <c r="H205" s="28">
        <f>IF(ISERROR(VLOOKUP(F205,'emission factors'!$C$7:$D$9,2,TRUE)),"",VLOOKUP(F205,'emission factors'!$C$7:$D$9,2,TRUE))</f>
        <v>0.28283999999999998</v>
      </c>
      <c r="I205" s="37">
        <f t="shared" si="8"/>
        <v>0</v>
      </c>
      <c r="P205">
        <v>199</v>
      </c>
      <c r="Q205" s="59">
        <f>IF('iii. train travel'!G212="miles",'footprint calculation'!$B$76,1)</f>
        <v>1</v>
      </c>
      <c r="R205" s="35">
        <f>IF('iii. train travel'!H212="yes",2,1)</f>
        <v>1</v>
      </c>
      <c r="S205" s="36">
        <f>Q205*'emission factors'!$D$16*'iii. train travel'!E212*'iii. train travel'!F212*R205</f>
        <v>0</v>
      </c>
      <c r="U205">
        <v>199</v>
      </c>
      <c r="V205" s="59">
        <f>IF('iv. coach travel'!G212="miles",'footprint calculation'!$B$76,1)</f>
        <v>1</v>
      </c>
      <c r="W205" s="35">
        <f>IF('iv. coach travel'!H212="yes",2,1)</f>
        <v>1</v>
      </c>
      <c r="X205" s="59">
        <f>V205*W205*'emission factors'!$D$15*'iv. coach travel'!E212*'iv. coach travel'!F212</f>
        <v>0</v>
      </c>
    </row>
    <row r="206" spans="5:24">
      <c r="E206">
        <v>200</v>
      </c>
      <c r="F206" s="35">
        <f>IFERROR('i. air travel'!K216,0)</f>
        <v>0</v>
      </c>
      <c r="G206" s="36">
        <f>IFERROR(F206*'i. air travel'!I216,0)</f>
        <v>0</v>
      </c>
      <c r="H206" s="28">
        <f>IF(ISERROR(VLOOKUP(F206,'emission factors'!$C$7:$D$9,2,TRUE)),"",VLOOKUP(F206,'emission factors'!$C$7:$D$9,2,TRUE))</f>
        <v>0.28283999999999998</v>
      </c>
      <c r="I206" s="37">
        <f t="shared" si="8"/>
        <v>0</v>
      </c>
      <c r="P206">
        <v>200</v>
      </c>
      <c r="Q206" s="59">
        <f>IF('iii. train travel'!G213="miles",'footprint calculation'!$B$76,1)</f>
        <v>1</v>
      </c>
      <c r="R206" s="35">
        <f>IF('iii. train travel'!H213="yes",2,1)</f>
        <v>1</v>
      </c>
      <c r="S206" s="36">
        <f>Q206*'emission factors'!$D$16*'iii. train travel'!E213*'iii. train travel'!F213*R206</f>
        <v>0</v>
      </c>
      <c r="U206">
        <v>200</v>
      </c>
      <c r="V206" s="59">
        <f>IF('iv. coach travel'!G213="miles",'footprint calculation'!$B$76,1)</f>
        <v>1</v>
      </c>
      <c r="W206" s="35">
        <f>IF('iv. coach travel'!H213="yes",2,1)</f>
        <v>1</v>
      </c>
      <c r="X206" s="59">
        <f>V206*W206*'emission factors'!$D$15*'iv. coach travel'!E213*'iv. coach travel'!F213</f>
        <v>0</v>
      </c>
    </row>
    <row r="207" spans="5:24">
      <c r="E207">
        <v>201</v>
      </c>
      <c r="F207" s="35">
        <f>IFERROR('i. air travel'!K217,0)</f>
        <v>0</v>
      </c>
      <c r="G207" s="36">
        <f>IFERROR(F207*'i. air travel'!I217,0)</f>
        <v>0</v>
      </c>
      <c r="H207" s="28">
        <f>IF(ISERROR(VLOOKUP(F207,'emission factors'!$C$7:$D$9,2,TRUE)),"",VLOOKUP(F207,'emission factors'!$C$7:$D$9,2,TRUE))</f>
        <v>0.28283999999999998</v>
      </c>
      <c r="I207" s="37">
        <f t="shared" si="8"/>
        <v>0</v>
      </c>
      <c r="Q207" s="35" t="s">
        <v>736</v>
      </c>
      <c r="R207" s="35"/>
      <c r="S207" s="60">
        <f>SUM(S7:S206)</f>
        <v>0</v>
      </c>
      <c r="V207" s="35" t="s">
        <v>736</v>
      </c>
      <c r="W207" s="35"/>
      <c r="X207" s="60">
        <f>SUM(X7:X206)</f>
        <v>0</v>
      </c>
    </row>
    <row r="208" spans="5:24">
      <c r="E208">
        <v>202</v>
      </c>
      <c r="F208" s="35">
        <f>IFERROR('i. air travel'!K218,0)</f>
        <v>0</v>
      </c>
      <c r="G208" s="36">
        <f>IFERROR(F208*'i. air travel'!I218,0)</f>
        <v>0</v>
      </c>
      <c r="H208" s="28">
        <f>IF(ISERROR(VLOOKUP(F208,'emission factors'!$C$7:$D$9,2,TRUE)),"",VLOOKUP(F208,'emission factors'!$C$7:$D$9,2,TRUE))</f>
        <v>0.28283999999999998</v>
      </c>
      <c r="I208" s="37">
        <f t="shared" si="8"/>
        <v>0</v>
      </c>
    </row>
    <row r="209" spans="5:9">
      <c r="E209">
        <v>203</v>
      </c>
      <c r="F209" s="35">
        <f>IFERROR('i. air travel'!K219,0)</f>
        <v>0</v>
      </c>
      <c r="G209" s="36">
        <f>IFERROR(F209*'i. air travel'!I219,0)</f>
        <v>0</v>
      </c>
      <c r="H209" s="28">
        <f>IF(ISERROR(VLOOKUP(F209,'emission factors'!$C$7:$D$9,2,TRUE)),"",VLOOKUP(F209,'emission factors'!$C$7:$D$9,2,TRUE))</f>
        <v>0.28283999999999998</v>
      </c>
      <c r="I209" s="37">
        <f t="shared" si="8"/>
        <v>0</v>
      </c>
    </row>
    <row r="210" spans="5:9">
      <c r="E210">
        <v>204</v>
      </c>
      <c r="F210" s="35">
        <f>IFERROR('i. air travel'!K220,0)</f>
        <v>0</v>
      </c>
      <c r="G210" s="36">
        <f>IFERROR(F210*'i. air travel'!I220,0)</f>
        <v>0</v>
      </c>
      <c r="H210" s="28">
        <f>IF(ISERROR(VLOOKUP(F210,'emission factors'!$C$7:$D$9,2,TRUE)),"",VLOOKUP(F210,'emission factors'!$C$7:$D$9,2,TRUE))</f>
        <v>0.28283999999999998</v>
      </c>
      <c r="I210" s="37">
        <f t="shared" si="8"/>
        <v>0</v>
      </c>
    </row>
    <row r="211" spans="5:9">
      <c r="E211">
        <v>205</v>
      </c>
      <c r="F211" s="35">
        <f>IFERROR('i. air travel'!K221,0)</f>
        <v>0</v>
      </c>
      <c r="G211" s="36">
        <f>IFERROR(F211*'i. air travel'!I221,0)</f>
        <v>0</v>
      </c>
      <c r="H211" s="28">
        <f>IF(ISERROR(VLOOKUP(F211,'emission factors'!$C$7:$D$9,2,TRUE)),"",VLOOKUP(F211,'emission factors'!$C$7:$D$9,2,TRUE))</f>
        <v>0.28283999999999998</v>
      </c>
      <c r="I211" s="37">
        <f t="shared" si="8"/>
        <v>0</v>
      </c>
    </row>
    <row r="212" spans="5:9">
      <c r="E212">
        <v>206</v>
      </c>
      <c r="F212" s="35">
        <f>IFERROR('i. air travel'!K222,0)</f>
        <v>0</v>
      </c>
      <c r="G212" s="36">
        <f>IFERROR(F212*'i. air travel'!I222,0)</f>
        <v>0</v>
      </c>
      <c r="H212" s="28">
        <f>IF(ISERROR(VLOOKUP(F212,'emission factors'!$C$7:$D$9,2,TRUE)),"",VLOOKUP(F212,'emission factors'!$C$7:$D$9,2,TRUE))</f>
        <v>0.28283999999999998</v>
      </c>
      <c r="I212" s="37">
        <f t="shared" si="8"/>
        <v>0</v>
      </c>
    </row>
    <row r="213" spans="5:9">
      <c r="E213">
        <v>207</v>
      </c>
      <c r="F213" s="35">
        <f>IFERROR('i. air travel'!K223,0)</f>
        <v>0</v>
      </c>
      <c r="G213" s="36">
        <f>IFERROR(F213*'i. air travel'!I223,0)</f>
        <v>0</v>
      </c>
      <c r="H213" s="28">
        <f>IF(ISERROR(VLOOKUP(F213,'emission factors'!$C$7:$D$9,2,TRUE)),"",VLOOKUP(F213,'emission factors'!$C$7:$D$9,2,TRUE))</f>
        <v>0.28283999999999998</v>
      </c>
      <c r="I213" s="37">
        <f t="shared" si="8"/>
        <v>0</v>
      </c>
    </row>
    <row r="214" spans="5:9">
      <c r="E214">
        <v>208</v>
      </c>
      <c r="F214" s="35">
        <f>IFERROR('i. air travel'!K224,0)</f>
        <v>0</v>
      </c>
      <c r="G214" s="36">
        <f>IFERROR(F214*'i. air travel'!I224,0)</f>
        <v>0</v>
      </c>
      <c r="H214" s="28">
        <f>IF(ISERROR(VLOOKUP(F214,'emission factors'!$C$7:$D$9,2,TRUE)),"",VLOOKUP(F214,'emission factors'!$C$7:$D$9,2,TRUE))</f>
        <v>0.28283999999999998</v>
      </c>
      <c r="I214" s="37">
        <f t="shared" si="8"/>
        <v>0</v>
      </c>
    </row>
    <row r="215" spans="5:9">
      <c r="E215">
        <v>209</v>
      </c>
      <c r="F215" s="35">
        <f>IFERROR('i. air travel'!K225,0)</f>
        <v>0</v>
      </c>
      <c r="G215" s="36">
        <f>IFERROR(F215*'i. air travel'!I225,0)</f>
        <v>0</v>
      </c>
      <c r="H215" s="28">
        <f>IF(ISERROR(VLOOKUP(F215,'emission factors'!$C$7:$D$9,2,TRUE)),"",VLOOKUP(F215,'emission factors'!$C$7:$D$9,2,TRUE))</f>
        <v>0.28283999999999998</v>
      </c>
      <c r="I215" s="37">
        <f t="shared" si="8"/>
        <v>0</v>
      </c>
    </row>
    <row r="216" spans="5:9">
      <c r="E216">
        <v>210</v>
      </c>
      <c r="F216" s="35">
        <f>IFERROR('i. air travel'!K226,0)</f>
        <v>0</v>
      </c>
      <c r="G216" s="36">
        <f>IFERROR(F216*'i. air travel'!I226,0)</f>
        <v>0</v>
      </c>
      <c r="H216" s="28">
        <f>IF(ISERROR(VLOOKUP(F216,'emission factors'!$C$7:$D$9,2,TRUE)),"",VLOOKUP(F216,'emission factors'!$C$7:$D$9,2,TRUE))</f>
        <v>0.28283999999999998</v>
      </c>
      <c r="I216" s="37">
        <f t="shared" si="8"/>
        <v>0</v>
      </c>
    </row>
    <row r="217" spans="5:9">
      <c r="E217">
        <v>211</v>
      </c>
      <c r="F217" s="35">
        <f>IFERROR('i. air travel'!K227,0)</f>
        <v>0</v>
      </c>
      <c r="G217" s="36">
        <f>IFERROR(F217*'i. air travel'!I227,0)</f>
        <v>0</v>
      </c>
      <c r="H217" s="28">
        <f>IF(ISERROR(VLOOKUP(F217,'emission factors'!$C$7:$D$9,2,TRUE)),"",VLOOKUP(F217,'emission factors'!$C$7:$D$9,2,TRUE))</f>
        <v>0.28283999999999998</v>
      </c>
      <c r="I217" s="37">
        <f t="shared" si="8"/>
        <v>0</v>
      </c>
    </row>
    <row r="218" spans="5:9">
      <c r="E218">
        <v>212</v>
      </c>
      <c r="F218" s="35">
        <f>IFERROR('i. air travel'!K228,0)</f>
        <v>0</v>
      </c>
      <c r="G218" s="36">
        <f>IFERROR(F218*'i. air travel'!I228,0)</f>
        <v>0</v>
      </c>
      <c r="H218" s="28">
        <f>IF(ISERROR(VLOOKUP(F218,'emission factors'!$C$7:$D$9,2,TRUE)),"",VLOOKUP(F218,'emission factors'!$C$7:$D$9,2,TRUE))</f>
        <v>0.28283999999999998</v>
      </c>
      <c r="I218" s="37">
        <f t="shared" si="8"/>
        <v>0</v>
      </c>
    </row>
    <row r="219" spans="5:9">
      <c r="E219">
        <v>213</v>
      </c>
      <c r="F219" s="35">
        <f>IFERROR('i. air travel'!K229,0)</f>
        <v>0</v>
      </c>
      <c r="G219" s="36">
        <f>IFERROR(F219*'i. air travel'!I229,0)</f>
        <v>0</v>
      </c>
      <c r="H219" s="28">
        <f>IF(ISERROR(VLOOKUP(F219,'emission factors'!$C$7:$D$9,2,TRUE)),"",VLOOKUP(F219,'emission factors'!$C$7:$D$9,2,TRUE))</f>
        <v>0.28283999999999998</v>
      </c>
      <c r="I219" s="37">
        <f t="shared" si="8"/>
        <v>0</v>
      </c>
    </row>
    <row r="220" spans="5:9">
      <c r="E220">
        <v>214</v>
      </c>
      <c r="F220" s="35">
        <f>IFERROR('i. air travel'!K230,0)</f>
        <v>0</v>
      </c>
      <c r="G220" s="36">
        <f>IFERROR(F220*'i. air travel'!I230,0)</f>
        <v>0</v>
      </c>
      <c r="H220" s="28">
        <f>IF(ISERROR(VLOOKUP(F220,'emission factors'!$C$7:$D$9,2,TRUE)),"",VLOOKUP(F220,'emission factors'!$C$7:$D$9,2,TRUE))</f>
        <v>0.28283999999999998</v>
      </c>
      <c r="I220" s="37">
        <f t="shared" si="8"/>
        <v>0</v>
      </c>
    </row>
    <row r="221" spans="5:9">
      <c r="E221">
        <v>215</v>
      </c>
      <c r="F221" s="35">
        <f>IFERROR('i. air travel'!K231,0)</f>
        <v>0</v>
      </c>
      <c r="G221" s="36">
        <f>IFERROR(F221*'i. air travel'!I231,0)</f>
        <v>0</v>
      </c>
      <c r="H221" s="28">
        <f>IF(ISERROR(VLOOKUP(F221,'emission factors'!$C$7:$D$9,2,TRUE)),"",VLOOKUP(F221,'emission factors'!$C$7:$D$9,2,TRUE))</f>
        <v>0.28283999999999998</v>
      </c>
      <c r="I221" s="37">
        <f t="shared" si="8"/>
        <v>0</v>
      </c>
    </row>
    <row r="222" spans="5:9">
      <c r="E222">
        <v>216</v>
      </c>
      <c r="F222" s="35">
        <f>IFERROR('i. air travel'!K232,0)</f>
        <v>0</v>
      </c>
      <c r="G222" s="36">
        <f>IFERROR(F222*'i. air travel'!I232,0)</f>
        <v>0</v>
      </c>
      <c r="H222" s="28">
        <f>IF(ISERROR(VLOOKUP(F222,'emission factors'!$C$7:$D$9,2,TRUE)),"",VLOOKUP(F222,'emission factors'!$C$7:$D$9,2,TRUE))</f>
        <v>0.28283999999999998</v>
      </c>
      <c r="I222" s="37">
        <f t="shared" si="8"/>
        <v>0</v>
      </c>
    </row>
    <row r="223" spans="5:9">
      <c r="E223">
        <v>217</v>
      </c>
      <c r="F223" s="35">
        <f>IFERROR('i. air travel'!K233,0)</f>
        <v>0</v>
      </c>
      <c r="G223" s="36">
        <f>IFERROR(F223*'i. air travel'!I233,0)</f>
        <v>0</v>
      </c>
      <c r="H223" s="28">
        <f>IF(ISERROR(VLOOKUP(F223,'emission factors'!$C$7:$D$9,2,TRUE)),"",VLOOKUP(F223,'emission factors'!$C$7:$D$9,2,TRUE))</f>
        <v>0.28283999999999998</v>
      </c>
      <c r="I223" s="37">
        <f t="shared" si="8"/>
        <v>0</v>
      </c>
    </row>
    <row r="224" spans="5:9">
      <c r="E224">
        <v>218</v>
      </c>
      <c r="F224" s="35">
        <f>IFERROR('i. air travel'!K234,0)</f>
        <v>0</v>
      </c>
      <c r="G224" s="36">
        <f>IFERROR(F224*'i. air travel'!I234,0)</f>
        <v>0</v>
      </c>
      <c r="H224" s="28">
        <f>IF(ISERROR(VLOOKUP(F224,'emission factors'!$C$7:$D$9,2,TRUE)),"",VLOOKUP(F224,'emission factors'!$C$7:$D$9,2,TRUE))</f>
        <v>0.28283999999999998</v>
      </c>
      <c r="I224" s="37">
        <f t="shared" si="8"/>
        <v>0</v>
      </c>
    </row>
    <row r="225" spans="5:9">
      <c r="E225">
        <v>219</v>
      </c>
      <c r="F225" s="35">
        <f>IFERROR('i. air travel'!K235,0)</f>
        <v>0</v>
      </c>
      <c r="G225" s="36">
        <f>IFERROR(F225*'i. air travel'!I235,0)</f>
        <v>0</v>
      </c>
      <c r="H225" s="28">
        <f>IF(ISERROR(VLOOKUP(F225,'emission factors'!$C$7:$D$9,2,TRUE)),"",VLOOKUP(F225,'emission factors'!$C$7:$D$9,2,TRUE))</f>
        <v>0.28283999999999998</v>
      </c>
      <c r="I225" s="37">
        <f t="shared" si="8"/>
        <v>0</v>
      </c>
    </row>
    <row r="226" spans="5:9">
      <c r="E226">
        <v>220</v>
      </c>
      <c r="F226" s="35">
        <f>IFERROR('i. air travel'!K236,0)</f>
        <v>0</v>
      </c>
      <c r="G226" s="36">
        <f>IFERROR(F226*'i. air travel'!I236,0)</f>
        <v>0</v>
      </c>
      <c r="H226" s="28">
        <f>IF(ISERROR(VLOOKUP(F226,'emission factors'!$C$7:$D$9,2,TRUE)),"",VLOOKUP(F226,'emission factors'!$C$7:$D$9,2,TRUE))</f>
        <v>0.28283999999999998</v>
      </c>
      <c r="I226" s="37">
        <f t="shared" si="8"/>
        <v>0</v>
      </c>
    </row>
    <row r="227" spans="5:9">
      <c r="E227">
        <v>221</v>
      </c>
      <c r="F227" s="35">
        <f>IFERROR('i. air travel'!K237,0)</f>
        <v>0</v>
      </c>
      <c r="G227" s="36">
        <f>IFERROR(F227*'i. air travel'!I237,0)</f>
        <v>0</v>
      </c>
      <c r="H227" s="28">
        <f>IF(ISERROR(VLOOKUP(F227,'emission factors'!$C$7:$D$9,2,TRUE)),"",VLOOKUP(F227,'emission factors'!$C$7:$D$9,2,TRUE))</f>
        <v>0.28283999999999998</v>
      </c>
      <c r="I227" s="37">
        <f t="shared" si="8"/>
        <v>0</v>
      </c>
    </row>
    <row r="228" spans="5:9">
      <c r="E228">
        <v>222</v>
      </c>
      <c r="F228" s="35">
        <f>IFERROR('i. air travel'!K238,0)</f>
        <v>0</v>
      </c>
      <c r="G228" s="36">
        <f>IFERROR(F228*'i. air travel'!I238,0)</f>
        <v>0</v>
      </c>
      <c r="H228" s="28">
        <f>IF(ISERROR(VLOOKUP(F228,'emission factors'!$C$7:$D$9,2,TRUE)),"",VLOOKUP(F228,'emission factors'!$C$7:$D$9,2,TRUE))</f>
        <v>0.28283999999999998</v>
      </c>
      <c r="I228" s="37">
        <f t="shared" si="8"/>
        <v>0</v>
      </c>
    </row>
    <row r="229" spans="5:9">
      <c r="E229">
        <v>223</v>
      </c>
      <c r="F229" s="35">
        <f>IFERROR('i. air travel'!K239,0)</f>
        <v>0</v>
      </c>
      <c r="G229" s="36">
        <f>IFERROR(F229*'i. air travel'!I239,0)</f>
        <v>0</v>
      </c>
      <c r="H229" s="28">
        <f>IF(ISERROR(VLOOKUP(F229,'emission factors'!$C$7:$D$9,2,TRUE)),"",VLOOKUP(F229,'emission factors'!$C$7:$D$9,2,TRUE))</f>
        <v>0.28283999999999998</v>
      </c>
      <c r="I229" s="37">
        <f t="shared" si="8"/>
        <v>0</v>
      </c>
    </row>
    <row r="230" spans="5:9">
      <c r="E230">
        <v>224</v>
      </c>
      <c r="F230" s="35">
        <f>IFERROR('i. air travel'!K240,0)</f>
        <v>0</v>
      </c>
      <c r="G230" s="36">
        <f>IFERROR(F230*'i. air travel'!I240,0)</f>
        <v>0</v>
      </c>
      <c r="H230" s="28">
        <f>IF(ISERROR(VLOOKUP(F230,'emission factors'!$C$7:$D$9,2,TRUE)),"",VLOOKUP(F230,'emission factors'!$C$7:$D$9,2,TRUE))</f>
        <v>0.28283999999999998</v>
      </c>
      <c r="I230" s="37">
        <f t="shared" si="8"/>
        <v>0</v>
      </c>
    </row>
    <row r="231" spans="5:9">
      <c r="E231">
        <v>225</v>
      </c>
      <c r="F231" s="35">
        <f>IFERROR('i. air travel'!K241,0)</f>
        <v>0</v>
      </c>
      <c r="G231" s="36">
        <f>IFERROR(F231*'i. air travel'!I241,0)</f>
        <v>0</v>
      </c>
      <c r="H231" s="28">
        <f>IF(ISERROR(VLOOKUP(F231,'emission factors'!$C$7:$D$9,2,TRUE)),"",VLOOKUP(F231,'emission factors'!$C$7:$D$9,2,TRUE))</f>
        <v>0.28283999999999998</v>
      </c>
      <c r="I231" s="37">
        <f t="shared" si="8"/>
        <v>0</v>
      </c>
    </row>
    <row r="232" spans="5:9">
      <c r="E232">
        <v>226</v>
      </c>
      <c r="F232" s="35">
        <f>IFERROR('i. air travel'!K242,0)</f>
        <v>0</v>
      </c>
      <c r="G232" s="36">
        <f>IFERROR(F232*'i. air travel'!I242,0)</f>
        <v>0</v>
      </c>
      <c r="H232" s="28">
        <f>IF(ISERROR(VLOOKUP(F232,'emission factors'!$C$7:$D$9,2,TRUE)),"",VLOOKUP(F232,'emission factors'!$C$7:$D$9,2,TRUE))</f>
        <v>0.28283999999999998</v>
      </c>
      <c r="I232" s="37">
        <f t="shared" si="8"/>
        <v>0</v>
      </c>
    </row>
    <row r="233" spans="5:9">
      <c r="E233">
        <v>227</v>
      </c>
      <c r="F233" s="35">
        <f>IFERROR('i. air travel'!K243,0)</f>
        <v>0</v>
      </c>
      <c r="G233" s="36">
        <f>IFERROR(F233*'i. air travel'!I243,0)</f>
        <v>0</v>
      </c>
      <c r="H233" s="28">
        <f>IF(ISERROR(VLOOKUP(F233,'emission factors'!$C$7:$D$9,2,TRUE)),"",VLOOKUP(F233,'emission factors'!$C$7:$D$9,2,TRUE))</f>
        <v>0.28283999999999998</v>
      </c>
      <c r="I233" s="37">
        <f t="shared" si="8"/>
        <v>0</v>
      </c>
    </row>
    <row r="234" spans="5:9">
      <c r="E234">
        <v>228</v>
      </c>
      <c r="F234" s="35">
        <f>IFERROR('i. air travel'!K244,0)</f>
        <v>0</v>
      </c>
      <c r="G234" s="36">
        <f>IFERROR(F234*'i. air travel'!I244,0)</f>
        <v>0</v>
      </c>
      <c r="H234" s="28">
        <f>IF(ISERROR(VLOOKUP(F234,'emission factors'!$C$7:$D$9,2,TRUE)),"",VLOOKUP(F234,'emission factors'!$C$7:$D$9,2,TRUE))</f>
        <v>0.28283999999999998</v>
      </c>
      <c r="I234" s="37">
        <f t="shared" si="8"/>
        <v>0</v>
      </c>
    </row>
    <row r="235" spans="5:9">
      <c r="E235">
        <v>229</v>
      </c>
      <c r="F235" s="35">
        <f>IFERROR('i. air travel'!K245,0)</f>
        <v>0</v>
      </c>
      <c r="G235" s="36">
        <f>IFERROR(F235*'i. air travel'!I245,0)</f>
        <v>0</v>
      </c>
      <c r="H235" s="28">
        <f>IF(ISERROR(VLOOKUP(F235,'emission factors'!$C$7:$D$9,2,TRUE)),"",VLOOKUP(F235,'emission factors'!$C$7:$D$9,2,TRUE))</f>
        <v>0.28283999999999998</v>
      </c>
      <c r="I235" s="37">
        <f t="shared" si="8"/>
        <v>0</v>
      </c>
    </row>
    <row r="236" spans="5:9">
      <c r="E236">
        <v>230</v>
      </c>
      <c r="F236" s="35">
        <f>IFERROR('i. air travel'!K246,0)</f>
        <v>0</v>
      </c>
      <c r="G236" s="36">
        <f>IFERROR(F236*'i. air travel'!I246,0)</f>
        <v>0</v>
      </c>
      <c r="H236" s="28">
        <f>IF(ISERROR(VLOOKUP(F236,'emission factors'!$C$7:$D$9,2,TRUE)),"",VLOOKUP(F236,'emission factors'!$C$7:$D$9,2,TRUE))</f>
        <v>0.28283999999999998</v>
      </c>
      <c r="I236" s="37">
        <f t="shared" si="8"/>
        <v>0</v>
      </c>
    </row>
    <row r="237" spans="5:9">
      <c r="E237">
        <v>231</v>
      </c>
      <c r="F237" s="35">
        <f>IFERROR('i. air travel'!K247,0)</f>
        <v>0</v>
      </c>
      <c r="G237" s="36">
        <f>IFERROR(F237*'i. air travel'!I247,0)</f>
        <v>0</v>
      </c>
      <c r="H237" s="28">
        <f>IF(ISERROR(VLOOKUP(F237,'emission factors'!$C$7:$D$9,2,TRUE)),"",VLOOKUP(F237,'emission factors'!$C$7:$D$9,2,TRUE))</f>
        <v>0.28283999999999998</v>
      </c>
      <c r="I237" s="37">
        <f t="shared" si="8"/>
        <v>0</v>
      </c>
    </row>
    <row r="238" spans="5:9">
      <c r="E238">
        <v>232</v>
      </c>
      <c r="F238" s="35">
        <f>IFERROR('i. air travel'!K248,0)</f>
        <v>0</v>
      </c>
      <c r="G238" s="36">
        <f>IFERROR(F238*'i. air travel'!I248,0)</f>
        <v>0</v>
      </c>
      <c r="H238" s="28">
        <f>IF(ISERROR(VLOOKUP(F238,'emission factors'!$C$7:$D$9,2,TRUE)),"",VLOOKUP(F238,'emission factors'!$C$7:$D$9,2,TRUE))</f>
        <v>0.28283999999999998</v>
      </c>
      <c r="I238" s="37">
        <f t="shared" si="8"/>
        <v>0</v>
      </c>
    </row>
    <row r="239" spans="5:9">
      <c r="E239">
        <v>233</v>
      </c>
      <c r="F239" s="35">
        <f>IFERROR('i. air travel'!K249,0)</f>
        <v>0</v>
      </c>
      <c r="G239" s="36">
        <f>IFERROR(F239*'i. air travel'!I249,0)</f>
        <v>0</v>
      </c>
      <c r="H239" s="28">
        <f>IF(ISERROR(VLOOKUP(F239,'emission factors'!$C$7:$D$9,2,TRUE)),"",VLOOKUP(F239,'emission factors'!$C$7:$D$9,2,TRUE))</f>
        <v>0.28283999999999998</v>
      </c>
      <c r="I239" s="37">
        <f t="shared" si="8"/>
        <v>0</v>
      </c>
    </row>
    <row r="240" spans="5:9">
      <c r="E240">
        <v>234</v>
      </c>
      <c r="F240" s="35">
        <f>IFERROR('i. air travel'!K250,0)</f>
        <v>0</v>
      </c>
      <c r="G240" s="36">
        <f>IFERROR(F240*'i. air travel'!I250,0)</f>
        <v>0</v>
      </c>
      <c r="H240" s="28">
        <f>IF(ISERROR(VLOOKUP(F240,'emission factors'!$C$7:$D$9,2,TRUE)),"",VLOOKUP(F240,'emission factors'!$C$7:$D$9,2,TRUE))</f>
        <v>0.28283999999999998</v>
      </c>
      <c r="I240" s="37">
        <f t="shared" si="8"/>
        <v>0</v>
      </c>
    </row>
    <row r="241" spans="5:9">
      <c r="E241">
        <v>235</v>
      </c>
      <c r="F241" s="35">
        <f>IFERROR('i. air travel'!K251,0)</f>
        <v>0</v>
      </c>
      <c r="G241" s="36">
        <f>IFERROR(F241*'i. air travel'!I251,0)</f>
        <v>0</v>
      </c>
      <c r="H241" s="28">
        <f>IF(ISERROR(VLOOKUP(F241,'emission factors'!$C$7:$D$9,2,TRUE)),"",VLOOKUP(F241,'emission factors'!$C$7:$D$9,2,TRUE))</f>
        <v>0.28283999999999998</v>
      </c>
      <c r="I241" s="37">
        <f t="shared" si="8"/>
        <v>0</v>
      </c>
    </row>
    <row r="242" spans="5:9">
      <c r="E242">
        <v>236</v>
      </c>
      <c r="F242" s="35">
        <f>IFERROR('i. air travel'!K252,0)</f>
        <v>0</v>
      </c>
      <c r="G242" s="36">
        <f>IFERROR(F242*'i. air travel'!I252,0)</f>
        <v>0</v>
      </c>
      <c r="H242" s="28">
        <f>IF(ISERROR(VLOOKUP(F242,'emission factors'!$C$7:$D$9,2,TRUE)),"",VLOOKUP(F242,'emission factors'!$C$7:$D$9,2,TRUE))</f>
        <v>0.28283999999999998</v>
      </c>
      <c r="I242" s="37">
        <f t="shared" si="8"/>
        <v>0</v>
      </c>
    </row>
    <row r="243" spans="5:9">
      <c r="E243">
        <v>237</v>
      </c>
      <c r="F243" s="35">
        <f>IFERROR('i. air travel'!K253,0)</f>
        <v>0</v>
      </c>
      <c r="G243" s="36">
        <f>IFERROR(F243*'i. air travel'!I253,0)</f>
        <v>0</v>
      </c>
      <c r="H243" s="28">
        <f>IF(ISERROR(VLOOKUP(F243,'emission factors'!$C$7:$D$9,2,TRUE)),"",VLOOKUP(F243,'emission factors'!$C$7:$D$9,2,TRUE))</f>
        <v>0.28283999999999998</v>
      </c>
      <c r="I243" s="37">
        <f t="shared" si="8"/>
        <v>0</v>
      </c>
    </row>
    <row r="244" spans="5:9">
      <c r="E244">
        <v>238</v>
      </c>
      <c r="F244" s="35">
        <f>IFERROR('i. air travel'!K254,0)</f>
        <v>0</v>
      </c>
      <c r="G244" s="36">
        <f>IFERROR(F244*'i. air travel'!I254,0)</f>
        <v>0</v>
      </c>
      <c r="H244" s="28">
        <f>IF(ISERROR(VLOOKUP(F244,'emission factors'!$C$7:$D$9,2,TRUE)),"",VLOOKUP(F244,'emission factors'!$C$7:$D$9,2,TRUE))</f>
        <v>0.28283999999999998</v>
      </c>
      <c r="I244" s="37">
        <f t="shared" si="8"/>
        <v>0</v>
      </c>
    </row>
    <row r="245" spans="5:9">
      <c r="E245">
        <v>239</v>
      </c>
      <c r="F245" s="35">
        <f>IFERROR('i. air travel'!K255,0)</f>
        <v>0</v>
      </c>
      <c r="G245" s="36">
        <f>IFERROR(F245*'i. air travel'!I255,0)</f>
        <v>0</v>
      </c>
      <c r="H245" s="28">
        <f>IF(ISERROR(VLOOKUP(F245,'emission factors'!$C$7:$D$9,2,TRUE)),"",VLOOKUP(F245,'emission factors'!$C$7:$D$9,2,TRUE))</f>
        <v>0.28283999999999998</v>
      </c>
      <c r="I245" s="37">
        <f t="shared" si="8"/>
        <v>0</v>
      </c>
    </row>
    <row r="246" spans="5:9">
      <c r="E246">
        <v>240</v>
      </c>
      <c r="F246" s="35">
        <f>IFERROR('i. air travel'!K256,0)</f>
        <v>0</v>
      </c>
      <c r="G246" s="36">
        <f>IFERROR(F246*'i. air travel'!I256,0)</f>
        <v>0</v>
      </c>
      <c r="H246" s="28">
        <f>IF(ISERROR(VLOOKUP(F246,'emission factors'!$C$7:$D$9,2,TRUE)),"",VLOOKUP(F246,'emission factors'!$C$7:$D$9,2,TRUE))</f>
        <v>0.28283999999999998</v>
      </c>
      <c r="I246" s="37">
        <f t="shared" si="8"/>
        <v>0</v>
      </c>
    </row>
    <row r="247" spans="5:9">
      <c r="E247">
        <v>241</v>
      </c>
      <c r="F247" s="35">
        <f>IFERROR('i. air travel'!K257,0)</f>
        <v>0</v>
      </c>
      <c r="G247" s="36">
        <f>IFERROR(F247*'i. air travel'!I257,0)</f>
        <v>0</v>
      </c>
      <c r="H247" s="28">
        <f>IF(ISERROR(VLOOKUP(F247,'emission factors'!$C$7:$D$9,2,TRUE)),"",VLOOKUP(F247,'emission factors'!$C$7:$D$9,2,TRUE))</f>
        <v>0.28283999999999998</v>
      </c>
      <c r="I247" s="37">
        <f t="shared" si="8"/>
        <v>0</v>
      </c>
    </row>
    <row r="248" spans="5:9">
      <c r="E248">
        <v>242</v>
      </c>
      <c r="F248" s="35">
        <f>IFERROR('i. air travel'!K258,0)</f>
        <v>0</v>
      </c>
      <c r="G248" s="36">
        <f>IFERROR(F248*'i. air travel'!I258,0)</f>
        <v>0</v>
      </c>
      <c r="H248" s="28">
        <f>IF(ISERROR(VLOOKUP(F248,'emission factors'!$C$7:$D$9,2,TRUE)),"",VLOOKUP(F248,'emission factors'!$C$7:$D$9,2,TRUE))</f>
        <v>0.28283999999999998</v>
      </c>
      <c r="I248" s="37">
        <f t="shared" si="8"/>
        <v>0</v>
      </c>
    </row>
    <row r="249" spans="5:9">
      <c r="E249">
        <v>243</v>
      </c>
      <c r="F249" s="35">
        <f>IFERROR('i. air travel'!K259,0)</f>
        <v>0</v>
      </c>
      <c r="G249" s="36">
        <f>IFERROR(F249*'i. air travel'!I259,0)</f>
        <v>0</v>
      </c>
      <c r="H249" s="28">
        <f>IF(ISERROR(VLOOKUP(F249,'emission factors'!$C$7:$D$9,2,TRUE)),"",VLOOKUP(F249,'emission factors'!$C$7:$D$9,2,TRUE))</f>
        <v>0.28283999999999998</v>
      </c>
      <c r="I249" s="37">
        <f t="shared" si="8"/>
        <v>0</v>
      </c>
    </row>
    <row r="250" spans="5:9">
      <c r="E250">
        <v>244</v>
      </c>
      <c r="F250" s="35">
        <f>IFERROR('i. air travel'!K260,0)</f>
        <v>0</v>
      </c>
      <c r="G250" s="36">
        <f>IFERROR(F250*'i. air travel'!I260,0)</f>
        <v>0</v>
      </c>
      <c r="H250" s="28">
        <f>IF(ISERROR(VLOOKUP(F250,'emission factors'!$C$7:$D$9,2,TRUE)),"",VLOOKUP(F250,'emission factors'!$C$7:$D$9,2,TRUE))</f>
        <v>0.28283999999999998</v>
      </c>
      <c r="I250" s="37">
        <f t="shared" si="8"/>
        <v>0</v>
      </c>
    </row>
    <row r="251" spans="5:9">
      <c r="E251">
        <v>245</v>
      </c>
      <c r="F251" s="35">
        <f>IFERROR('i. air travel'!K261,0)</f>
        <v>0</v>
      </c>
      <c r="G251" s="36">
        <f>IFERROR(F251*'i. air travel'!I261,0)</f>
        <v>0</v>
      </c>
      <c r="H251" s="28">
        <f>IF(ISERROR(VLOOKUP(F251,'emission factors'!$C$7:$D$9,2,TRUE)),"",VLOOKUP(F251,'emission factors'!$C$7:$D$9,2,TRUE))</f>
        <v>0.28283999999999998</v>
      </c>
      <c r="I251" s="37">
        <f t="shared" si="8"/>
        <v>0</v>
      </c>
    </row>
    <row r="252" spans="5:9">
      <c r="E252">
        <v>246</v>
      </c>
      <c r="F252" s="35">
        <f>IFERROR('i. air travel'!K262,0)</f>
        <v>0</v>
      </c>
      <c r="G252" s="36">
        <f>IFERROR(F252*'i. air travel'!I262,0)</f>
        <v>0</v>
      </c>
      <c r="H252" s="28">
        <f>IF(ISERROR(VLOOKUP(F252,'emission factors'!$C$7:$D$9,2,TRUE)),"",VLOOKUP(F252,'emission factors'!$C$7:$D$9,2,TRUE))</f>
        <v>0.28283999999999998</v>
      </c>
      <c r="I252" s="37">
        <f t="shared" si="8"/>
        <v>0</v>
      </c>
    </row>
    <row r="253" spans="5:9">
      <c r="E253">
        <v>247</v>
      </c>
      <c r="F253" s="35">
        <f>IFERROR('i. air travel'!K263,0)</f>
        <v>0</v>
      </c>
      <c r="G253" s="36">
        <f>IFERROR(F253*'i. air travel'!I263,0)</f>
        <v>0</v>
      </c>
      <c r="H253" s="28">
        <f>IF(ISERROR(VLOOKUP(F253,'emission factors'!$C$7:$D$9,2,TRUE)),"",VLOOKUP(F253,'emission factors'!$C$7:$D$9,2,TRUE))</f>
        <v>0.28283999999999998</v>
      </c>
      <c r="I253" s="37">
        <f t="shared" si="8"/>
        <v>0</v>
      </c>
    </row>
    <row r="254" spans="5:9">
      <c r="E254">
        <v>248</v>
      </c>
      <c r="F254" s="35">
        <f>IFERROR('i. air travel'!K264,0)</f>
        <v>0</v>
      </c>
      <c r="G254" s="36">
        <f>IFERROR(F254*'i. air travel'!I264,0)</f>
        <v>0</v>
      </c>
      <c r="H254" s="28">
        <f>IF(ISERROR(VLOOKUP(F254,'emission factors'!$C$7:$D$9,2,TRUE)),"",VLOOKUP(F254,'emission factors'!$C$7:$D$9,2,TRUE))</f>
        <v>0.28283999999999998</v>
      </c>
      <c r="I254" s="37">
        <f t="shared" si="8"/>
        <v>0</v>
      </c>
    </row>
    <row r="255" spans="5:9">
      <c r="E255">
        <v>249</v>
      </c>
      <c r="F255" s="35">
        <f>IFERROR('i. air travel'!K265,0)</f>
        <v>0</v>
      </c>
      <c r="G255" s="36">
        <f>IFERROR(F255*'i. air travel'!I265,0)</f>
        <v>0</v>
      </c>
      <c r="H255" s="28">
        <f>IF(ISERROR(VLOOKUP(F255,'emission factors'!$C$7:$D$9,2,TRUE)),"",VLOOKUP(F255,'emission factors'!$C$7:$D$9,2,TRUE))</f>
        <v>0.28283999999999998</v>
      </c>
      <c r="I255" s="37">
        <f t="shared" si="8"/>
        <v>0</v>
      </c>
    </row>
    <row r="256" spans="5:9">
      <c r="E256">
        <v>250</v>
      </c>
      <c r="F256" s="35">
        <f>IFERROR('i. air travel'!K266,0)</f>
        <v>0</v>
      </c>
      <c r="G256" s="36">
        <f>IFERROR(F256*'i. air travel'!I266,0)</f>
        <v>0</v>
      </c>
      <c r="H256" s="28">
        <f>IF(ISERROR(VLOOKUP(F256,'emission factors'!$C$7:$D$9,2,TRUE)),"",VLOOKUP(F256,'emission factors'!$C$7:$D$9,2,TRUE))</f>
        <v>0.28283999999999998</v>
      </c>
      <c r="I256" s="37">
        <f t="shared" si="8"/>
        <v>0</v>
      </c>
    </row>
    <row r="257" spans="5:9">
      <c r="E257">
        <v>251</v>
      </c>
      <c r="F257" s="35">
        <f>IFERROR('i. air travel'!K267,0)</f>
        <v>0</v>
      </c>
      <c r="G257" s="36">
        <f>IFERROR(F257*'i. air travel'!I267,0)</f>
        <v>0</v>
      </c>
      <c r="H257" s="28">
        <f>IF(ISERROR(VLOOKUP(F257,'emission factors'!$C$7:$D$9,2,TRUE)),"",VLOOKUP(F257,'emission factors'!$C$7:$D$9,2,TRUE))</f>
        <v>0.28283999999999998</v>
      </c>
      <c r="I257" s="37">
        <f t="shared" si="8"/>
        <v>0</v>
      </c>
    </row>
    <row r="258" spans="5:9">
      <c r="E258">
        <v>252</v>
      </c>
      <c r="F258" s="35">
        <f>IFERROR('i. air travel'!K268,0)</f>
        <v>0</v>
      </c>
      <c r="G258" s="36">
        <f>IFERROR(F258*'i. air travel'!I268,0)</f>
        <v>0</v>
      </c>
      <c r="H258" s="28">
        <f>IF(ISERROR(VLOOKUP(F258,'emission factors'!$C$7:$D$9,2,TRUE)),"",VLOOKUP(F258,'emission factors'!$C$7:$D$9,2,TRUE))</f>
        <v>0.28283999999999998</v>
      </c>
      <c r="I258" s="37">
        <f t="shared" si="8"/>
        <v>0</v>
      </c>
    </row>
    <row r="259" spans="5:9">
      <c r="E259">
        <v>253</v>
      </c>
      <c r="F259" s="35">
        <f>IFERROR('i. air travel'!K269,0)</f>
        <v>0</v>
      </c>
      <c r="G259" s="36">
        <f>IFERROR(F259*'i. air travel'!I269,0)</f>
        <v>0</v>
      </c>
      <c r="H259" s="28">
        <f>IF(ISERROR(VLOOKUP(F259,'emission factors'!$C$7:$D$9,2,TRUE)),"",VLOOKUP(F259,'emission factors'!$C$7:$D$9,2,TRUE))</f>
        <v>0.28283999999999998</v>
      </c>
      <c r="I259" s="37">
        <f t="shared" si="8"/>
        <v>0</v>
      </c>
    </row>
    <row r="260" spans="5:9">
      <c r="E260">
        <v>254</v>
      </c>
      <c r="F260" s="35">
        <f>IFERROR('i. air travel'!K270,0)</f>
        <v>0</v>
      </c>
      <c r="G260" s="36">
        <f>IFERROR(F260*'i. air travel'!I270,0)</f>
        <v>0</v>
      </c>
      <c r="H260" s="28">
        <f>IF(ISERROR(VLOOKUP(F260,'emission factors'!$C$7:$D$9,2,TRUE)),"",VLOOKUP(F260,'emission factors'!$C$7:$D$9,2,TRUE))</f>
        <v>0.28283999999999998</v>
      </c>
      <c r="I260" s="37">
        <f t="shared" si="8"/>
        <v>0</v>
      </c>
    </row>
    <row r="261" spans="5:9">
      <c r="E261">
        <v>255</v>
      </c>
      <c r="F261" s="35">
        <f>IFERROR('i. air travel'!K271,0)</f>
        <v>0</v>
      </c>
      <c r="G261" s="36">
        <f>IFERROR(F261*'i. air travel'!I271,0)</f>
        <v>0</v>
      </c>
      <c r="H261" s="28">
        <f>IF(ISERROR(VLOOKUP(F261,'emission factors'!$C$7:$D$9,2,TRUE)),"",VLOOKUP(F261,'emission factors'!$C$7:$D$9,2,TRUE))</f>
        <v>0.28283999999999998</v>
      </c>
      <c r="I261" s="37">
        <f t="shared" si="8"/>
        <v>0</v>
      </c>
    </row>
    <row r="262" spans="5:9">
      <c r="E262">
        <v>256</v>
      </c>
      <c r="F262" s="35">
        <f>IFERROR('i. air travel'!K272,0)</f>
        <v>0</v>
      </c>
      <c r="G262" s="36">
        <f>IFERROR(F262*'i. air travel'!I272,0)</f>
        <v>0</v>
      </c>
      <c r="H262" s="28">
        <f>IF(ISERROR(VLOOKUP(F262,'emission factors'!$C$7:$D$9,2,TRUE)),"",VLOOKUP(F262,'emission factors'!$C$7:$D$9,2,TRUE))</f>
        <v>0.28283999999999998</v>
      </c>
      <c r="I262" s="37">
        <f t="shared" si="8"/>
        <v>0</v>
      </c>
    </row>
    <row r="263" spans="5:9">
      <c r="E263">
        <v>257</v>
      </c>
      <c r="F263" s="35">
        <f>IFERROR('i. air travel'!K273,0)</f>
        <v>0</v>
      </c>
      <c r="G263" s="36">
        <f>IFERROR(F263*'i. air travel'!I273,0)</f>
        <v>0</v>
      </c>
      <c r="H263" s="28">
        <f>IF(ISERROR(VLOOKUP(F263,'emission factors'!$C$7:$D$9,2,TRUE)),"",VLOOKUP(F263,'emission factors'!$C$7:$D$9,2,TRUE))</f>
        <v>0.28283999999999998</v>
      </c>
      <c r="I263" s="37">
        <f t="shared" si="8"/>
        <v>0</v>
      </c>
    </row>
    <row r="264" spans="5:9">
      <c r="E264">
        <v>258</v>
      </c>
      <c r="F264" s="35">
        <f>IFERROR('i. air travel'!K274,0)</f>
        <v>0</v>
      </c>
      <c r="G264" s="36">
        <f>IFERROR(F264*'i. air travel'!I274,0)</f>
        <v>0</v>
      </c>
      <c r="H264" s="28">
        <f>IF(ISERROR(VLOOKUP(F264,'emission factors'!$C$7:$D$9,2,TRUE)),"",VLOOKUP(F264,'emission factors'!$C$7:$D$9,2,TRUE))</f>
        <v>0.28283999999999998</v>
      </c>
      <c r="I264" s="37">
        <f t="shared" ref="I264:I327" si="9">G264*H264</f>
        <v>0</v>
      </c>
    </row>
    <row r="265" spans="5:9">
      <c r="E265">
        <v>259</v>
      </c>
      <c r="F265" s="35">
        <f>IFERROR('i. air travel'!K275,0)</f>
        <v>0</v>
      </c>
      <c r="G265" s="36">
        <f>IFERROR(F265*'i. air travel'!I275,0)</f>
        <v>0</v>
      </c>
      <c r="H265" s="28">
        <f>IF(ISERROR(VLOOKUP(F265,'emission factors'!$C$7:$D$9,2,TRUE)),"",VLOOKUP(F265,'emission factors'!$C$7:$D$9,2,TRUE))</f>
        <v>0.28283999999999998</v>
      </c>
      <c r="I265" s="37">
        <f t="shared" si="9"/>
        <v>0</v>
      </c>
    </row>
    <row r="266" spans="5:9">
      <c r="E266">
        <v>260</v>
      </c>
      <c r="F266" s="35">
        <f>IFERROR('i. air travel'!K276,0)</f>
        <v>0</v>
      </c>
      <c r="G266" s="36">
        <f>IFERROR(F266*'i. air travel'!I276,0)</f>
        <v>0</v>
      </c>
      <c r="H266" s="28">
        <f>IF(ISERROR(VLOOKUP(F266,'emission factors'!$C$7:$D$9,2,TRUE)),"",VLOOKUP(F266,'emission factors'!$C$7:$D$9,2,TRUE))</f>
        <v>0.28283999999999998</v>
      </c>
      <c r="I266" s="37">
        <f t="shared" si="9"/>
        <v>0</v>
      </c>
    </row>
    <row r="267" spans="5:9">
      <c r="E267">
        <v>261</v>
      </c>
      <c r="F267" s="35">
        <f>IFERROR('i. air travel'!K277,0)</f>
        <v>0</v>
      </c>
      <c r="G267" s="36">
        <f>IFERROR(F267*'i. air travel'!I277,0)</f>
        <v>0</v>
      </c>
      <c r="H267" s="28">
        <f>IF(ISERROR(VLOOKUP(F267,'emission factors'!$C$7:$D$9,2,TRUE)),"",VLOOKUP(F267,'emission factors'!$C$7:$D$9,2,TRUE))</f>
        <v>0.28283999999999998</v>
      </c>
      <c r="I267" s="37">
        <f t="shared" si="9"/>
        <v>0</v>
      </c>
    </row>
    <row r="268" spans="5:9">
      <c r="E268">
        <v>262</v>
      </c>
      <c r="F268" s="35">
        <f>IFERROR('i. air travel'!K278,0)</f>
        <v>0</v>
      </c>
      <c r="G268" s="36">
        <f>IFERROR(F268*'i. air travel'!I278,0)</f>
        <v>0</v>
      </c>
      <c r="H268" s="28">
        <f>IF(ISERROR(VLOOKUP(F268,'emission factors'!$C$7:$D$9,2,TRUE)),"",VLOOKUP(F268,'emission factors'!$C$7:$D$9,2,TRUE))</f>
        <v>0.28283999999999998</v>
      </c>
      <c r="I268" s="37">
        <f t="shared" si="9"/>
        <v>0</v>
      </c>
    </row>
    <row r="269" spans="5:9">
      <c r="E269">
        <v>263</v>
      </c>
      <c r="F269" s="35">
        <f>IFERROR('i. air travel'!K279,0)</f>
        <v>0</v>
      </c>
      <c r="G269" s="36">
        <f>IFERROR(F269*'i. air travel'!I279,0)</f>
        <v>0</v>
      </c>
      <c r="H269" s="28">
        <f>IF(ISERROR(VLOOKUP(F269,'emission factors'!$C$7:$D$9,2,TRUE)),"",VLOOKUP(F269,'emission factors'!$C$7:$D$9,2,TRUE))</f>
        <v>0.28283999999999998</v>
      </c>
      <c r="I269" s="37">
        <f t="shared" si="9"/>
        <v>0</v>
      </c>
    </row>
    <row r="270" spans="5:9">
      <c r="E270">
        <v>264</v>
      </c>
      <c r="F270" s="35">
        <f>IFERROR('i. air travel'!K280,0)</f>
        <v>0</v>
      </c>
      <c r="G270" s="36">
        <f>IFERROR(F270*'i. air travel'!I280,0)</f>
        <v>0</v>
      </c>
      <c r="H270" s="28">
        <f>IF(ISERROR(VLOOKUP(F270,'emission factors'!$C$7:$D$9,2,TRUE)),"",VLOOKUP(F270,'emission factors'!$C$7:$D$9,2,TRUE))</f>
        <v>0.28283999999999998</v>
      </c>
      <c r="I270" s="37">
        <f t="shared" si="9"/>
        <v>0</v>
      </c>
    </row>
    <row r="271" spans="5:9">
      <c r="E271">
        <v>265</v>
      </c>
      <c r="F271" s="35">
        <f>IFERROR('i. air travel'!K281,0)</f>
        <v>0</v>
      </c>
      <c r="G271" s="36">
        <f>IFERROR(F271*'i. air travel'!I281,0)</f>
        <v>0</v>
      </c>
      <c r="H271" s="28">
        <f>IF(ISERROR(VLOOKUP(F271,'emission factors'!$C$7:$D$9,2,TRUE)),"",VLOOKUP(F271,'emission factors'!$C$7:$D$9,2,TRUE))</f>
        <v>0.28283999999999998</v>
      </c>
      <c r="I271" s="37">
        <f t="shared" si="9"/>
        <v>0</v>
      </c>
    </row>
    <row r="272" spans="5:9">
      <c r="E272">
        <v>266</v>
      </c>
      <c r="F272" s="35">
        <f>IFERROR('i. air travel'!K282,0)</f>
        <v>0</v>
      </c>
      <c r="G272" s="36">
        <f>IFERROR(F272*'i. air travel'!I282,0)</f>
        <v>0</v>
      </c>
      <c r="H272" s="28">
        <f>IF(ISERROR(VLOOKUP(F272,'emission factors'!$C$7:$D$9,2,TRUE)),"",VLOOKUP(F272,'emission factors'!$C$7:$D$9,2,TRUE))</f>
        <v>0.28283999999999998</v>
      </c>
      <c r="I272" s="37">
        <f t="shared" si="9"/>
        <v>0</v>
      </c>
    </row>
    <row r="273" spans="5:9">
      <c r="E273">
        <v>267</v>
      </c>
      <c r="F273" s="35">
        <f>IFERROR('i. air travel'!K283,0)</f>
        <v>0</v>
      </c>
      <c r="G273" s="36">
        <f>IFERROR(F273*'i. air travel'!I283,0)</f>
        <v>0</v>
      </c>
      <c r="H273" s="28">
        <f>IF(ISERROR(VLOOKUP(F273,'emission factors'!$C$7:$D$9,2,TRUE)),"",VLOOKUP(F273,'emission factors'!$C$7:$D$9,2,TRUE))</f>
        <v>0.28283999999999998</v>
      </c>
      <c r="I273" s="37">
        <f t="shared" si="9"/>
        <v>0</v>
      </c>
    </row>
    <row r="274" spans="5:9">
      <c r="E274">
        <v>268</v>
      </c>
      <c r="F274" s="35">
        <f>IFERROR('i. air travel'!K284,0)</f>
        <v>0</v>
      </c>
      <c r="G274" s="36">
        <f>IFERROR(F274*'i. air travel'!I284,0)</f>
        <v>0</v>
      </c>
      <c r="H274" s="28">
        <f>IF(ISERROR(VLOOKUP(F274,'emission factors'!$C$7:$D$9,2,TRUE)),"",VLOOKUP(F274,'emission factors'!$C$7:$D$9,2,TRUE))</f>
        <v>0.28283999999999998</v>
      </c>
      <c r="I274" s="37">
        <f t="shared" si="9"/>
        <v>0</v>
      </c>
    </row>
    <row r="275" spans="5:9">
      <c r="E275">
        <v>269</v>
      </c>
      <c r="F275" s="35">
        <f>IFERROR('i. air travel'!K285,0)</f>
        <v>0</v>
      </c>
      <c r="G275" s="36">
        <f>IFERROR(F275*'i. air travel'!I285,0)</f>
        <v>0</v>
      </c>
      <c r="H275" s="28">
        <f>IF(ISERROR(VLOOKUP(F275,'emission factors'!$C$7:$D$9,2,TRUE)),"",VLOOKUP(F275,'emission factors'!$C$7:$D$9,2,TRUE))</f>
        <v>0.28283999999999998</v>
      </c>
      <c r="I275" s="37">
        <f t="shared" si="9"/>
        <v>0</v>
      </c>
    </row>
    <row r="276" spans="5:9">
      <c r="E276">
        <v>270</v>
      </c>
      <c r="F276" s="35">
        <f>IFERROR('i. air travel'!K286,0)</f>
        <v>0</v>
      </c>
      <c r="G276" s="36">
        <f>IFERROR(F276*'i. air travel'!I286,0)</f>
        <v>0</v>
      </c>
      <c r="H276" s="28">
        <f>IF(ISERROR(VLOOKUP(F276,'emission factors'!$C$7:$D$9,2,TRUE)),"",VLOOKUP(F276,'emission factors'!$C$7:$D$9,2,TRUE))</f>
        <v>0.28283999999999998</v>
      </c>
      <c r="I276" s="37">
        <f t="shared" si="9"/>
        <v>0</v>
      </c>
    </row>
    <row r="277" spans="5:9">
      <c r="E277">
        <v>271</v>
      </c>
      <c r="F277" s="35">
        <f>IFERROR('i. air travel'!K287,0)</f>
        <v>0</v>
      </c>
      <c r="G277" s="36">
        <f>IFERROR(F277*'i. air travel'!I287,0)</f>
        <v>0</v>
      </c>
      <c r="H277" s="28">
        <f>IF(ISERROR(VLOOKUP(F277,'emission factors'!$C$7:$D$9,2,TRUE)),"",VLOOKUP(F277,'emission factors'!$C$7:$D$9,2,TRUE))</f>
        <v>0.28283999999999998</v>
      </c>
      <c r="I277" s="37">
        <f t="shared" si="9"/>
        <v>0</v>
      </c>
    </row>
    <row r="278" spans="5:9">
      <c r="E278">
        <v>272</v>
      </c>
      <c r="F278" s="35">
        <f>IFERROR('i. air travel'!K288,0)</f>
        <v>0</v>
      </c>
      <c r="G278" s="36">
        <f>IFERROR(F278*'i. air travel'!I288,0)</f>
        <v>0</v>
      </c>
      <c r="H278" s="28">
        <f>IF(ISERROR(VLOOKUP(F278,'emission factors'!$C$7:$D$9,2,TRUE)),"",VLOOKUP(F278,'emission factors'!$C$7:$D$9,2,TRUE))</f>
        <v>0.28283999999999998</v>
      </c>
      <c r="I278" s="37">
        <f t="shared" si="9"/>
        <v>0</v>
      </c>
    </row>
    <row r="279" spans="5:9">
      <c r="E279">
        <v>273</v>
      </c>
      <c r="F279" s="35">
        <f>IFERROR('i. air travel'!K289,0)</f>
        <v>0</v>
      </c>
      <c r="G279" s="36">
        <f>IFERROR(F279*'i. air travel'!I289,0)</f>
        <v>0</v>
      </c>
      <c r="H279" s="28">
        <f>IF(ISERROR(VLOOKUP(F279,'emission factors'!$C$7:$D$9,2,TRUE)),"",VLOOKUP(F279,'emission factors'!$C$7:$D$9,2,TRUE))</f>
        <v>0.28283999999999998</v>
      </c>
      <c r="I279" s="37">
        <f t="shared" si="9"/>
        <v>0</v>
      </c>
    </row>
    <row r="280" spans="5:9">
      <c r="E280">
        <v>274</v>
      </c>
      <c r="F280" s="35">
        <f>IFERROR('i. air travel'!K290,0)</f>
        <v>0</v>
      </c>
      <c r="G280" s="36">
        <f>IFERROR(F280*'i. air travel'!I290,0)</f>
        <v>0</v>
      </c>
      <c r="H280" s="28">
        <f>IF(ISERROR(VLOOKUP(F280,'emission factors'!$C$7:$D$9,2,TRUE)),"",VLOOKUP(F280,'emission factors'!$C$7:$D$9,2,TRUE))</f>
        <v>0.28283999999999998</v>
      </c>
      <c r="I280" s="37">
        <f t="shared" si="9"/>
        <v>0</v>
      </c>
    </row>
    <row r="281" spans="5:9">
      <c r="E281">
        <v>275</v>
      </c>
      <c r="F281" s="35">
        <f>IFERROR('i. air travel'!K291,0)</f>
        <v>0</v>
      </c>
      <c r="G281" s="36">
        <f>IFERROR(F281*'i. air travel'!I291,0)</f>
        <v>0</v>
      </c>
      <c r="H281" s="28">
        <f>IF(ISERROR(VLOOKUP(F281,'emission factors'!$C$7:$D$9,2,TRUE)),"",VLOOKUP(F281,'emission factors'!$C$7:$D$9,2,TRUE))</f>
        <v>0.28283999999999998</v>
      </c>
      <c r="I281" s="37">
        <f t="shared" si="9"/>
        <v>0</v>
      </c>
    </row>
    <row r="282" spans="5:9">
      <c r="E282">
        <v>276</v>
      </c>
      <c r="F282" s="35">
        <f>IFERROR('i. air travel'!K292,0)</f>
        <v>0</v>
      </c>
      <c r="G282" s="36">
        <f>IFERROR(F282*'i. air travel'!I292,0)</f>
        <v>0</v>
      </c>
      <c r="H282" s="28">
        <f>IF(ISERROR(VLOOKUP(F282,'emission factors'!$C$7:$D$9,2,TRUE)),"",VLOOKUP(F282,'emission factors'!$C$7:$D$9,2,TRUE))</f>
        <v>0.28283999999999998</v>
      </c>
      <c r="I282" s="37">
        <f t="shared" si="9"/>
        <v>0</v>
      </c>
    </row>
    <row r="283" spans="5:9">
      <c r="E283">
        <v>277</v>
      </c>
      <c r="F283" s="35">
        <f>IFERROR('i. air travel'!K293,0)</f>
        <v>0</v>
      </c>
      <c r="G283" s="36">
        <f>IFERROR(F283*'i. air travel'!I293,0)</f>
        <v>0</v>
      </c>
      <c r="H283" s="28">
        <f>IF(ISERROR(VLOOKUP(F283,'emission factors'!$C$7:$D$9,2,TRUE)),"",VLOOKUP(F283,'emission factors'!$C$7:$D$9,2,TRUE))</f>
        <v>0.28283999999999998</v>
      </c>
      <c r="I283" s="37">
        <f t="shared" si="9"/>
        <v>0</v>
      </c>
    </row>
    <row r="284" spans="5:9">
      <c r="E284">
        <v>278</v>
      </c>
      <c r="F284" s="35">
        <f>IFERROR('i. air travel'!K294,0)</f>
        <v>0</v>
      </c>
      <c r="G284" s="36">
        <f>IFERROR(F284*'i. air travel'!I294,0)</f>
        <v>0</v>
      </c>
      <c r="H284" s="28">
        <f>IF(ISERROR(VLOOKUP(F284,'emission factors'!$C$7:$D$9,2,TRUE)),"",VLOOKUP(F284,'emission factors'!$C$7:$D$9,2,TRUE))</f>
        <v>0.28283999999999998</v>
      </c>
      <c r="I284" s="37">
        <f t="shared" si="9"/>
        <v>0</v>
      </c>
    </row>
    <row r="285" spans="5:9">
      <c r="E285">
        <v>279</v>
      </c>
      <c r="F285" s="35">
        <f>IFERROR('i. air travel'!K295,0)</f>
        <v>0</v>
      </c>
      <c r="G285" s="36">
        <f>IFERROR(F285*'i. air travel'!I295,0)</f>
        <v>0</v>
      </c>
      <c r="H285" s="28">
        <f>IF(ISERROR(VLOOKUP(F285,'emission factors'!$C$7:$D$9,2,TRUE)),"",VLOOKUP(F285,'emission factors'!$C$7:$D$9,2,TRUE))</f>
        <v>0.28283999999999998</v>
      </c>
      <c r="I285" s="37">
        <f t="shared" si="9"/>
        <v>0</v>
      </c>
    </row>
    <row r="286" spans="5:9">
      <c r="E286">
        <v>280</v>
      </c>
      <c r="F286" s="35">
        <f>IFERROR('i. air travel'!K296,0)</f>
        <v>0</v>
      </c>
      <c r="G286" s="36">
        <f>IFERROR(F286*'i. air travel'!I296,0)</f>
        <v>0</v>
      </c>
      <c r="H286" s="28">
        <f>IF(ISERROR(VLOOKUP(F286,'emission factors'!$C$7:$D$9,2,TRUE)),"",VLOOKUP(F286,'emission factors'!$C$7:$D$9,2,TRUE))</f>
        <v>0.28283999999999998</v>
      </c>
      <c r="I286" s="37">
        <f t="shared" si="9"/>
        <v>0</v>
      </c>
    </row>
    <row r="287" spans="5:9">
      <c r="E287">
        <v>281</v>
      </c>
      <c r="F287" s="35">
        <f>IFERROR('i. air travel'!K297,0)</f>
        <v>0</v>
      </c>
      <c r="G287" s="36">
        <f>IFERROR(F287*'i. air travel'!I297,0)</f>
        <v>0</v>
      </c>
      <c r="H287" s="28">
        <f>IF(ISERROR(VLOOKUP(F287,'emission factors'!$C$7:$D$9,2,TRUE)),"",VLOOKUP(F287,'emission factors'!$C$7:$D$9,2,TRUE))</f>
        <v>0.28283999999999998</v>
      </c>
      <c r="I287" s="37">
        <f t="shared" si="9"/>
        <v>0</v>
      </c>
    </row>
    <row r="288" spans="5:9">
      <c r="E288">
        <v>282</v>
      </c>
      <c r="F288" s="35">
        <f>IFERROR('i. air travel'!K298,0)</f>
        <v>0</v>
      </c>
      <c r="G288" s="36">
        <f>IFERROR(F288*'i. air travel'!I298,0)</f>
        <v>0</v>
      </c>
      <c r="H288" s="28">
        <f>IF(ISERROR(VLOOKUP(F288,'emission factors'!$C$7:$D$9,2,TRUE)),"",VLOOKUP(F288,'emission factors'!$C$7:$D$9,2,TRUE))</f>
        <v>0.28283999999999998</v>
      </c>
      <c r="I288" s="37">
        <f t="shared" si="9"/>
        <v>0</v>
      </c>
    </row>
    <row r="289" spans="5:9">
      <c r="E289">
        <v>283</v>
      </c>
      <c r="F289" s="35">
        <f>IFERROR('i. air travel'!K299,0)</f>
        <v>0</v>
      </c>
      <c r="G289" s="36">
        <f>IFERROR(F289*'i. air travel'!I299,0)</f>
        <v>0</v>
      </c>
      <c r="H289" s="28">
        <f>IF(ISERROR(VLOOKUP(F289,'emission factors'!$C$7:$D$9,2,TRUE)),"",VLOOKUP(F289,'emission factors'!$C$7:$D$9,2,TRUE))</f>
        <v>0.28283999999999998</v>
      </c>
      <c r="I289" s="37">
        <f t="shared" si="9"/>
        <v>0</v>
      </c>
    </row>
    <row r="290" spans="5:9">
      <c r="E290">
        <v>284</v>
      </c>
      <c r="F290" s="35">
        <f>IFERROR('i. air travel'!K300,0)</f>
        <v>0</v>
      </c>
      <c r="G290" s="36">
        <f>IFERROR(F290*'i. air travel'!I300,0)</f>
        <v>0</v>
      </c>
      <c r="H290" s="28">
        <f>IF(ISERROR(VLOOKUP(F290,'emission factors'!$C$7:$D$9,2,TRUE)),"",VLOOKUP(F290,'emission factors'!$C$7:$D$9,2,TRUE))</f>
        <v>0.28283999999999998</v>
      </c>
      <c r="I290" s="37">
        <f t="shared" si="9"/>
        <v>0</v>
      </c>
    </row>
    <row r="291" spans="5:9">
      <c r="E291">
        <v>285</v>
      </c>
      <c r="F291" s="35">
        <f>IFERROR('i. air travel'!K301,0)</f>
        <v>0</v>
      </c>
      <c r="G291" s="36">
        <f>IFERROR(F291*'i. air travel'!I301,0)</f>
        <v>0</v>
      </c>
      <c r="H291" s="28">
        <f>IF(ISERROR(VLOOKUP(F291,'emission factors'!$C$7:$D$9,2,TRUE)),"",VLOOKUP(F291,'emission factors'!$C$7:$D$9,2,TRUE))</f>
        <v>0.28283999999999998</v>
      </c>
      <c r="I291" s="37">
        <f t="shared" si="9"/>
        <v>0</v>
      </c>
    </row>
    <row r="292" spans="5:9">
      <c r="E292">
        <v>286</v>
      </c>
      <c r="F292" s="35">
        <f>IFERROR('i. air travel'!K302,0)</f>
        <v>0</v>
      </c>
      <c r="G292" s="36">
        <f>IFERROR(F292*'i. air travel'!I302,0)</f>
        <v>0</v>
      </c>
      <c r="H292" s="28">
        <f>IF(ISERROR(VLOOKUP(F292,'emission factors'!$C$7:$D$9,2,TRUE)),"",VLOOKUP(F292,'emission factors'!$C$7:$D$9,2,TRUE))</f>
        <v>0.28283999999999998</v>
      </c>
      <c r="I292" s="37">
        <f t="shared" si="9"/>
        <v>0</v>
      </c>
    </row>
    <row r="293" spans="5:9">
      <c r="E293">
        <v>287</v>
      </c>
      <c r="F293" s="35">
        <f>IFERROR('i. air travel'!K303,0)</f>
        <v>0</v>
      </c>
      <c r="G293" s="36">
        <f>IFERROR(F293*'i. air travel'!I303,0)</f>
        <v>0</v>
      </c>
      <c r="H293" s="28">
        <f>IF(ISERROR(VLOOKUP(F293,'emission factors'!$C$7:$D$9,2,TRUE)),"",VLOOKUP(F293,'emission factors'!$C$7:$D$9,2,TRUE))</f>
        <v>0.28283999999999998</v>
      </c>
      <c r="I293" s="37">
        <f t="shared" si="9"/>
        <v>0</v>
      </c>
    </row>
    <row r="294" spans="5:9">
      <c r="E294">
        <v>288</v>
      </c>
      <c r="F294" s="35">
        <f>IFERROR('i. air travel'!K304,0)</f>
        <v>0</v>
      </c>
      <c r="G294" s="36">
        <f>IFERROR(F294*'i. air travel'!I304,0)</f>
        <v>0</v>
      </c>
      <c r="H294" s="28">
        <f>IF(ISERROR(VLOOKUP(F294,'emission factors'!$C$7:$D$9,2,TRUE)),"",VLOOKUP(F294,'emission factors'!$C$7:$D$9,2,TRUE))</f>
        <v>0.28283999999999998</v>
      </c>
      <c r="I294" s="37">
        <f t="shared" si="9"/>
        <v>0</v>
      </c>
    </row>
    <row r="295" spans="5:9">
      <c r="E295">
        <v>289</v>
      </c>
      <c r="F295" s="35">
        <f>IFERROR('i. air travel'!K305,0)</f>
        <v>0</v>
      </c>
      <c r="G295" s="36">
        <f>IFERROR(F295*'i. air travel'!I305,0)</f>
        <v>0</v>
      </c>
      <c r="H295" s="28">
        <f>IF(ISERROR(VLOOKUP(F295,'emission factors'!$C$7:$D$9,2,TRUE)),"",VLOOKUP(F295,'emission factors'!$C$7:$D$9,2,TRUE))</f>
        <v>0.28283999999999998</v>
      </c>
      <c r="I295" s="37">
        <f t="shared" si="9"/>
        <v>0</v>
      </c>
    </row>
    <row r="296" spans="5:9">
      <c r="E296">
        <v>290</v>
      </c>
      <c r="F296" s="35">
        <f>IFERROR('i. air travel'!K306,0)</f>
        <v>0</v>
      </c>
      <c r="G296" s="36">
        <f>IFERROR(F296*'i. air travel'!I306,0)</f>
        <v>0</v>
      </c>
      <c r="H296" s="28">
        <f>IF(ISERROR(VLOOKUP(F296,'emission factors'!$C$7:$D$9,2,TRUE)),"",VLOOKUP(F296,'emission factors'!$C$7:$D$9,2,TRUE))</f>
        <v>0.28283999999999998</v>
      </c>
      <c r="I296" s="37">
        <f t="shared" si="9"/>
        <v>0</v>
      </c>
    </row>
    <row r="297" spans="5:9">
      <c r="E297">
        <v>291</v>
      </c>
      <c r="F297" s="35">
        <f>IFERROR('i. air travel'!K307,0)</f>
        <v>0</v>
      </c>
      <c r="G297" s="36">
        <f>IFERROR(F297*'i. air travel'!I307,0)</f>
        <v>0</v>
      </c>
      <c r="H297" s="28">
        <f>IF(ISERROR(VLOOKUP(F297,'emission factors'!$C$7:$D$9,2,TRUE)),"",VLOOKUP(F297,'emission factors'!$C$7:$D$9,2,TRUE))</f>
        <v>0.28283999999999998</v>
      </c>
      <c r="I297" s="37">
        <f t="shared" si="9"/>
        <v>0</v>
      </c>
    </row>
    <row r="298" spans="5:9">
      <c r="E298">
        <v>292</v>
      </c>
      <c r="F298" s="35">
        <f>IFERROR('i. air travel'!K308,0)</f>
        <v>0</v>
      </c>
      <c r="G298" s="36">
        <f>IFERROR(F298*'i. air travel'!I308,0)</f>
        <v>0</v>
      </c>
      <c r="H298" s="28">
        <f>IF(ISERROR(VLOOKUP(F298,'emission factors'!$C$7:$D$9,2,TRUE)),"",VLOOKUP(F298,'emission factors'!$C$7:$D$9,2,TRUE))</f>
        <v>0.28283999999999998</v>
      </c>
      <c r="I298" s="37">
        <f t="shared" si="9"/>
        <v>0</v>
      </c>
    </row>
    <row r="299" spans="5:9">
      <c r="E299">
        <v>293</v>
      </c>
      <c r="F299" s="35">
        <f>IFERROR('i. air travel'!K309,0)</f>
        <v>0</v>
      </c>
      <c r="G299" s="36">
        <f>IFERROR(F299*'i. air travel'!I309,0)</f>
        <v>0</v>
      </c>
      <c r="H299" s="28">
        <f>IF(ISERROR(VLOOKUP(F299,'emission factors'!$C$7:$D$9,2,TRUE)),"",VLOOKUP(F299,'emission factors'!$C$7:$D$9,2,TRUE))</f>
        <v>0.28283999999999998</v>
      </c>
      <c r="I299" s="37">
        <f t="shared" si="9"/>
        <v>0</v>
      </c>
    </row>
    <row r="300" spans="5:9">
      <c r="E300">
        <v>294</v>
      </c>
      <c r="F300" s="35">
        <f>IFERROR('i. air travel'!K310,0)</f>
        <v>0</v>
      </c>
      <c r="G300" s="36">
        <f>IFERROR(F300*'i. air travel'!I310,0)</f>
        <v>0</v>
      </c>
      <c r="H300" s="28">
        <f>IF(ISERROR(VLOOKUP(F300,'emission factors'!$C$7:$D$9,2,TRUE)),"",VLOOKUP(F300,'emission factors'!$C$7:$D$9,2,TRUE))</f>
        <v>0.28283999999999998</v>
      </c>
      <c r="I300" s="37">
        <f t="shared" si="9"/>
        <v>0</v>
      </c>
    </row>
    <row r="301" spans="5:9">
      <c r="E301">
        <v>295</v>
      </c>
      <c r="F301" s="35">
        <f>IFERROR('i. air travel'!K311,0)</f>
        <v>0</v>
      </c>
      <c r="G301" s="36">
        <f>IFERROR(F301*'i. air travel'!I311,0)</f>
        <v>0</v>
      </c>
      <c r="H301" s="28">
        <f>IF(ISERROR(VLOOKUP(F301,'emission factors'!$C$7:$D$9,2,TRUE)),"",VLOOKUP(F301,'emission factors'!$C$7:$D$9,2,TRUE))</f>
        <v>0.28283999999999998</v>
      </c>
      <c r="I301" s="37">
        <f t="shared" si="9"/>
        <v>0</v>
      </c>
    </row>
    <row r="302" spans="5:9">
      <c r="E302">
        <v>296</v>
      </c>
      <c r="F302" s="35">
        <f>IFERROR('i. air travel'!K312,0)</f>
        <v>0</v>
      </c>
      <c r="G302" s="36">
        <f>IFERROR(F302*'i. air travel'!I312,0)</f>
        <v>0</v>
      </c>
      <c r="H302" s="28">
        <f>IF(ISERROR(VLOOKUP(F302,'emission factors'!$C$7:$D$9,2,TRUE)),"",VLOOKUP(F302,'emission factors'!$C$7:$D$9,2,TRUE))</f>
        <v>0.28283999999999998</v>
      </c>
      <c r="I302" s="37">
        <f t="shared" si="9"/>
        <v>0</v>
      </c>
    </row>
    <row r="303" spans="5:9">
      <c r="E303">
        <v>297</v>
      </c>
      <c r="F303" s="35">
        <f>IFERROR('i. air travel'!K313,0)</f>
        <v>0</v>
      </c>
      <c r="G303" s="36">
        <f>IFERROR(F303*'i. air travel'!I313,0)</f>
        <v>0</v>
      </c>
      <c r="H303" s="28">
        <f>IF(ISERROR(VLOOKUP(F303,'emission factors'!$C$7:$D$9,2,TRUE)),"",VLOOKUP(F303,'emission factors'!$C$7:$D$9,2,TRUE))</f>
        <v>0.28283999999999998</v>
      </c>
      <c r="I303" s="37">
        <f t="shared" si="9"/>
        <v>0</v>
      </c>
    </row>
    <row r="304" spans="5:9">
      <c r="E304">
        <v>298</v>
      </c>
      <c r="F304" s="35">
        <f>IFERROR('i. air travel'!K314,0)</f>
        <v>0</v>
      </c>
      <c r="G304" s="36">
        <f>IFERROR(F304*'i. air travel'!I314,0)</f>
        <v>0</v>
      </c>
      <c r="H304" s="28">
        <f>IF(ISERROR(VLOOKUP(F304,'emission factors'!$C$7:$D$9,2,TRUE)),"",VLOOKUP(F304,'emission factors'!$C$7:$D$9,2,TRUE))</f>
        <v>0.28283999999999998</v>
      </c>
      <c r="I304" s="37">
        <f t="shared" si="9"/>
        <v>0</v>
      </c>
    </row>
    <row r="305" spans="5:9">
      <c r="E305">
        <v>299</v>
      </c>
      <c r="F305" s="35">
        <f>IFERROR('i. air travel'!K315,0)</f>
        <v>0</v>
      </c>
      <c r="G305" s="36">
        <f>IFERROR(F305*'i. air travel'!I315,0)</f>
        <v>0</v>
      </c>
      <c r="H305" s="28">
        <f>IF(ISERROR(VLOOKUP(F305,'emission factors'!$C$7:$D$9,2,TRUE)),"",VLOOKUP(F305,'emission factors'!$C$7:$D$9,2,TRUE))</f>
        <v>0.28283999999999998</v>
      </c>
      <c r="I305" s="37">
        <f t="shared" si="9"/>
        <v>0</v>
      </c>
    </row>
    <row r="306" spans="5:9">
      <c r="E306">
        <v>300</v>
      </c>
      <c r="F306" s="35">
        <f>IFERROR('i. air travel'!K316,0)</f>
        <v>0</v>
      </c>
      <c r="G306" s="36">
        <f>IFERROR(F306*'i. air travel'!I316,0)</f>
        <v>0</v>
      </c>
      <c r="H306" s="28">
        <f>IF(ISERROR(VLOOKUP(F306,'emission factors'!$C$7:$D$9,2,TRUE)),"",VLOOKUP(F306,'emission factors'!$C$7:$D$9,2,TRUE))</f>
        <v>0.28283999999999998</v>
      </c>
      <c r="I306" s="37">
        <f t="shared" si="9"/>
        <v>0</v>
      </c>
    </row>
    <row r="307" spans="5:9">
      <c r="E307">
        <v>301</v>
      </c>
      <c r="F307" s="35">
        <f>IFERROR('i. air travel'!K317,0)</f>
        <v>0</v>
      </c>
      <c r="G307" s="36">
        <f>IFERROR(F307*'i. air travel'!I317,0)</f>
        <v>0</v>
      </c>
      <c r="H307" s="28">
        <f>IF(ISERROR(VLOOKUP(F307,'emission factors'!$C$7:$D$9,2,TRUE)),"",VLOOKUP(F307,'emission factors'!$C$7:$D$9,2,TRUE))</f>
        <v>0.28283999999999998</v>
      </c>
      <c r="I307" s="37">
        <f t="shared" si="9"/>
        <v>0</v>
      </c>
    </row>
    <row r="308" spans="5:9">
      <c r="E308">
        <v>302</v>
      </c>
      <c r="F308" s="35">
        <f>IFERROR('i. air travel'!K318,0)</f>
        <v>0</v>
      </c>
      <c r="G308" s="36">
        <f>IFERROR(F308*'i. air travel'!I318,0)</f>
        <v>0</v>
      </c>
      <c r="H308" s="28">
        <f>IF(ISERROR(VLOOKUP(F308,'emission factors'!$C$7:$D$9,2,TRUE)),"",VLOOKUP(F308,'emission factors'!$C$7:$D$9,2,TRUE))</f>
        <v>0.28283999999999998</v>
      </c>
      <c r="I308" s="37">
        <f t="shared" si="9"/>
        <v>0</v>
      </c>
    </row>
    <row r="309" spans="5:9">
      <c r="E309">
        <v>303</v>
      </c>
      <c r="F309" s="35">
        <f>IFERROR('i. air travel'!K319,0)</f>
        <v>0</v>
      </c>
      <c r="G309" s="36">
        <f>IFERROR(F309*'i. air travel'!I319,0)</f>
        <v>0</v>
      </c>
      <c r="H309" s="28">
        <f>IF(ISERROR(VLOOKUP(F309,'emission factors'!$C$7:$D$9,2,TRUE)),"",VLOOKUP(F309,'emission factors'!$C$7:$D$9,2,TRUE))</f>
        <v>0.28283999999999998</v>
      </c>
      <c r="I309" s="37">
        <f t="shared" si="9"/>
        <v>0</v>
      </c>
    </row>
    <row r="310" spans="5:9">
      <c r="E310">
        <v>304</v>
      </c>
      <c r="F310" s="35">
        <f>IFERROR('i. air travel'!K320,0)</f>
        <v>0</v>
      </c>
      <c r="G310" s="36">
        <f>IFERROR(F310*'i. air travel'!I320,0)</f>
        <v>0</v>
      </c>
      <c r="H310" s="28">
        <f>IF(ISERROR(VLOOKUP(F310,'emission factors'!$C$7:$D$9,2,TRUE)),"",VLOOKUP(F310,'emission factors'!$C$7:$D$9,2,TRUE))</f>
        <v>0.28283999999999998</v>
      </c>
      <c r="I310" s="37">
        <f t="shared" si="9"/>
        <v>0</v>
      </c>
    </row>
    <row r="311" spans="5:9">
      <c r="E311">
        <v>305</v>
      </c>
      <c r="F311" s="35">
        <f>IFERROR('i. air travel'!K321,0)</f>
        <v>0</v>
      </c>
      <c r="G311" s="36">
        <f>IFERROR(F311*'i. air travel'!I321,0)</f>
        <v>0</v>
      </c>
      <c r="H311" s="28">
        <f>IF(ISERROR(VLOOKUP(F311,'emission factors'!$C$7:$D$9,2,TRUE)),"",VLOOKUP(F311,'emission factors'!$C$7:$D$9,2,TRUE))</f>
        <v>0.28283999999999998</v>
      </c>
      <c r="I311" s="37">
        <f t="shared" si="9"/>
        <v>0</v>
      </c>
    </row>
    <row r="312" spans="5:9">
      <c r="E312">
        <v>306</v>
      </c>
      <c r="F312" s="35">
        <f>IFERROR('i. air travel'!K322,0)</f>
        <v>0</v>
      </c>
      <c r="G312" s="36">
        <f>IFERROR(F312*'i. air travel'!I322,0)</f>
        <v>0</v>
      </c>
      <c r="H312" s="28">
        <f>IF(ISERROR(VLOOKUP(F312,'emission factors'!$C$7:$D$9,2,TRUE)),"",VLOOKUP(F312,'emission factors'!$C$7:$D$9,2,TRUE))</f>
        <v>0.28283999999999998</v>
      </c>
      <c r="I312" s="37">
        <f t="shared" si="9"/>
        <v>0</v>
      </c>
    </row>
    <row r="313" spans="5:9">
      <c r="E313">
        <v>307</v>
      </c>
      <c r="F313" s="35">
        <f>IFERROR('i. air travel'!K323,0)</f>
        <v>0</v>
      </c>
      <c r="G313" s="36">
        <f>IFERROR(F313*'i. air travel'!I323,0)</f>
        <v>0</v>
      </c>
      <c r="H313" s="28">
        <f>IF(ISERROR(VLOOKUP(F313,'emission factors'!$C$7:$D$9,2,TRUE)),"",VLOOKUP(F313,'emission factors'!$C$7:$D$9,2,TRUE))</f>
        <v>0.28283999999999998</v>
      </c>
      <c r="I313" s="37">
        <f t="shared" si="9"/>
        <v>0</v>
      </c>
    </row>
    <row r="314" spans="5:9">
      <c r="E314">
        <v>308</v>
      </c>
      <c r="F314" s="35">
        <f>IFERROR('i. air travel'!K324,0)</f>
        <v>0</v>
      </c>
      <c r="G314" s="36">
        <f>IFERROR(F314*'i. air travel'!I324,0)</f>
        <v>0</v>
      </c>
      <c r="H314" s="28">
        <f>IF(ISERROR(VLOOKUP(F314,'emission factors'!$C$7:$D$9,2,TRUE)),"",VLOOKUP(F314,'emission factors'!$C$7:$D$9,2,TRUE))</f>
        <v>0.28283999999999998</v>
      </c>
      <c r="I314" s="37">
        <f t="shared" si="9"/>
        <v>0</v>
      </c>
    </row>
    <row r="315" spans="5:9">
      <c r="E315">
        <v>309</v>
      </c>
      <c r="F315" s="35">
        <f>IFERROR('i. air travel'!K325,0)</f>
        <v>0</v>
      </c>
      <c r="G315" s="36">
        <f>IFERROR(F315*'i. air travel'!I325,0)</f>
        <v>0</v>
      </c>
      <c r="H315" s="28">
        <f>IF(ISERROR(VLOOKUP(F315,'emission factors'!$C$7:$D$9,2,TRUE)),"",VLOOKUP(F315,'emission factors'!$C$7:$D$9,2,TRUE))</f>
        <v>0.28283999999999998</v>
      </c>
      <c r="I315" s="37">
        <f t="shared" si="9"/>
        <v>0</v>
      </c>
    </row>
    <row r="316" spans="5:9">
      <c r="E316">
        <v>310</v>
      </c>
      <c r="F316" s="35">
        <f>IFERROR('i. air travel'!K326,0)</f>
        <v>0</v>
      </c>
      <c r="G316" s="36">
        <f>IFERROR(F316*'i. air travel'!I326,0)</f>
        <v>0</v>
      </c>
      <c r="H316" s="28">
        <f>IF(ISERROR(VLOOKUP(F316,'emission factors'!$C$7:$D$9,2,TRUE)),"",VLOOKUP(F316,'emission factors'!$C$7:$D$9,2,TRUE))</f>
        <v>0.28283999999999998</v>
      </c>
      <c r="I316" s="37">
        <f t="shared" si="9"/>
        <v>0</v>
      </c>
    </row>
    <row r="317" spans="5:9">
      <c r="E317">
        <v>311</v>
      </c>
      <c r="F317" s="35">
        <f>IFERROR('i. air travel'!K327,0)</f>
        <v>0</v>
      </c>
      <c r="G317" s="36">
        <f>IFERROR(F317*'i. air travel'!I327,0)</f>
        <v>0</v>
      </c>
      <c r="H317" s="28">
        <f>IF(ISERROR(VLOOKUP(F317,'emission factors'!$C$7:$D$9,2,TRUE)),"",VLOOKUP(F317,'emission factors'!$C$7:$D$9,2,TRUE))</f>
        <v>0.28283999999999998</v>
      </c>
      <c r="I317" s="37">
        <f t="shared" si="9"/>
        <v>0</v>
      </c>
    </row>
    <row r="318" spans="5:9">
      <c r="E318">
        <v>312</v>
      </c>
      <c r="F318" s="35">
        <f>IFERROR('i. air travel'!K328,0)</f>
        <v>0</v>
      </c>
      <c r="G318" s="36">
        <f>IFERROR(F318*'i. air travel'!I328,0)</f>
        <v>0</v>
      </c>
      <c r="H318" s="28">
        <f>IF(ISERROR(VLOOKUP(F318,'emission factors'!$C$7:$D$9,2,TRUE)),"",VLOOKUP(F318,'emission factors'!$C$7:$D$9,2,TRUE))</f>
        <v>0.28283999999999998</v>
      </c>
      <c r="I318" s="37">
        <f t="shared" si="9"/>
        <v>0</v>
      </c>
    </row>
    <row r="319" spans="5:9">
      <c r="E319">
        <v>313</v>
      </c>
      <c r="F319" s="35">
        <f>IFERROR('i. air travel'!K329,0)</f>
        <v>0</v>
      </c>
      <c r="G319" s="36">
        <f>IFERROR(F319*'i. air travel'!I329,0)</f>
        <v>0</v>
      </c>
      <c r="H319" s="28">
        <f>IF(ISERROR(VLOOKUP(F319,'emission factors'!$C$7:$D$9,2,TRUE)),"",VLOOKUP(F319,'emission factors'!$C$7:$D$9,2,TRUE))</f>
        <v>0.28283999999999998</v>
      </c>
      <c r="I319" s="37">
        <f t="shared" si="9"/>
        <v>0</v>
      </c>
    </row>
    <row r="320" spans="5:9">
      <c r="E320">
        <v>314</v>
      </c>
      <c r="F320" s="35">
        <f>IFERROR('i. air travel'!K330,0)</f>
        <v>0</v>
      </c>
      <c r="G320" s="36">
        <f>IFERROR(F320*'i. air travel'!I330,0)</f>
        <v>0</v>
      </c>
      <c r="H320" s="28">
        <f>IF(ISERROR(VLOOKUP(F320,'emission factors'!$C$7:$D$9,2,TRUE)),"",VLOOKUP(F320,'emission factors'!$C$7:$D$9,2,TRUE))</f>
        <v>0.28283999999999998</v>
      </c>
      <c r="I320" s="37">
        <f t="shared" si="9"/>
        <v>0</v>
      </c>
    </row>
    <row r="321" spans="5:9">
      <c r="E321">
        <v>315</v>
      </c>
      <c r="F321" s="35">
        <f>IFERROR('i. air travel'!K331,0)</f>
        <v>0</v>
      </c>
      <c r="G321" s="36">
        <f>IFERROR(F321*'i. air travel'!I331,0)</f>
        <v>0</v>
      </c>
      <c r="H321" s="28">
        <f>IF(ISERROR(VLOOKUP(F321,'emission factors'!$C$7:$D$9,2,TRUE)),"",VLOOKUP(F321,'emission factors'!$C$7:$D$9,2,TRUE))</f>
        <v>0.28283999999999998</v>
      </c>
      <c r="I321" s="37">
        <f t="shared" si="9"/>
        <v>0</v>
      </c>
    </row>
    <row r="322" spans="5:9">
      <c r="E322">
        <v>316</v>
      </c>
      <c r="F322" s="35">
        <f>IFERROR('i. air travel'!K332,0)</f>
        <v>0</v>
      </c>
      <c r="G322" s="36">
        <f>IFERROR(F322*'i. air travel'!I332,0)</f>
        <v>0</v>
      </c>
      <c r="H322" s="28">
        <f>IF(ISERROR(VLOOKUP(F322,'emission factors'!$C$7:$D$9,2,TRUE)),"",VLOOKUP(F322,'emission factors'!$C$7:$D$9,2,TRUE))</f>
        <v>0.28283999999999998</v>
      </c>
      <c r="I322" s="37">
        <f t="shared" si="9"/>
        <v>0</v>
      </c>
    </row>
    <row r="323" spans="5:9">
      <c r="E323">
        <v>317</v>
      </c>
      <c r="F323" s="35">
        <f>IFERROR('i. air travel'!K333,0)</f>
        <v>0</v>
      </c>
      <c r="G323" s="36">
        <f>IFERROR(F323*'i. air travel'!I333,0)</f>
        <v>0</v>
      </c>
      <c r="H323" s="28">
        <f>IF(ISERROR(VLOOKUP(F323,'emission factors'!$C$7:$D$9,2,TRUE)),"",VLOOKUP(F323,'emission factors'!$C$7:$D$9,2,TRUE))</f>
        <v>0.28283999999999998</v>
      </c>
      <c r="I323" s="37">
        <f t="shared" si="9"/>
        <v>0</v>
      </c>
    </row>
    <row r="324" spans="5:9">
      <c r="E324">
        <v>318</v>
      </c>
      <c r="F324" s="35">
        <f>IFERROR('i. air travel'!K334,0)</f>
        <v>0</v>
      </c>
      <c r="G324" s="36">
        <f>IFERROR(F324*'i. air travel'!I334,0)</f>
        <v>0</v>
      </c>
      <c r="H324" s="28">
        <f>IF(ISERROR(VLOOKUP(F324,'emission factors'!$C$7:$D$9,2,TRUE)),"",VLOOKUP(F324,'emission factors'!$C$7:$D$9,2,TRUE))</f>
        <v>0.28283999999999998</v>
      </c>
      <c r="I324" s="37">
        <f t="shared" si="9"/>
        <v>0</v>
      </c>
    </row>
    <row r="325" spans="5:9">
      <c r="E325">
        <v>319</v>
      </c>
      <c r="F325" s="35">
        <f>IFERROR('i. air travel'!K335,0)</f>
        <v>0</v>
      </c>
      <c r="G325" s="36">
        <f>IFERROR(F325*'i. air travel'!I335,0)</f>
        <v>0</v>
      </c>
      <c r="H325" s="28">
        <f>IF(ISERROR(VLOOKUP(F325,'emission factors'!$C$7:$D$9,2,TRUE)),"",VLOOKUP(F325,'emission factors'!$C$7:$D$9,2,TRUE))</f>
        <v>0.28283999999999998</v>
      </c>
      <c r="I325" s="37">
        <f t="shared" si="9"/>
        <v>0</v>
      </c>
    </row>
    <row r="326" spans="5:9">
      <c r="E326">
        <v>320</v>
      </c>
      <c r="F326" s="35">
        <f>IFERROR('i. air travel'!K336,0)</f>
        <v>0</v>
      </c>
      <c r="G326" s="36">
        <f>IFERROR(F326*'i. air travel'!I336,0)</f>
        <v>0</v>
      </c>
      <c r="H326" s="28">
        <f>IF(ISERROR(VLOOKUP(F326,'emission factors'!$C$7:$D$9,2,TRUE)),"",VLOOKUP(F326,'emission factors'!$C$7:$D$9,2,TRUE))</f>
        <v>0.28283999999999998</v>
      </c>
      <c r="I326" s="37">
        <f t="shared" si="9"/>
        <v>0</v>
      </c>
    </row>
    <row r="327" spans="5:9">
      <c r="E327">
        <v>321</v>
      </c>
      <c r="F327" s="35">
        <f>IFERROR('i. air travel'!K337,0)</f>
        <v>0</v>
      </c>
      <c r="G327" s="36">
        <f>IFERROR(F327*'i. air travel'!I337,0)</f>
        <v>0</v>
      </c>
      <c r="H327" s="28">
        <f>IF(ISERROR(VLOOKUP(F327,'emission factors'!$C$7:$D$9,2,TRUE)),"",VLOOKUP(F327,'emission factors'!$C$7:$D$9,2,TRUE))</f>
        <v>0.28283999999999998</v>
      </c>
      <c r="I327" s="37">
        <f t="shared" si="9"/>
        <v>0</v>
      </c>
    </row>
    <row r="328" spans="5:9">
      <c r="E328">
        <v>322</v>
      </c>
      <c r="F328" s="35">
        <f>IFERROR('i. air travel'!K338,0)</f>
        <v>0</v>
      </c>
      <c r="G328" s="36">
        <f>IFERROR(F328*'i. air travel'!I338,0)</f>
        <v>0</v>
      </c>
      <c r="H328" s="28">
        <f>IF(ISERROR(VLOOKUP(F328,'emission factors'!$C$7:$D$9,2,TRUE)),"",VLOOKUP(F328,'emission factors'!$C$7:$D$9,2,TRUE))</f>
        <v>0.28283999999999998</v>
      </c>
      <c r="I328" s="37">
        <f t="shared" ref="I328:I391" si="10">G328*H328</f>
        <v>0</v>
      </c>
    </row>
    <row r="329" spans="5:9">
      <c r="E329">
        <v>323</v>
      </c>
      <c r="F329" s="35">
        <f>IFERROR('i. air travel'!K339,0)</f>
        <v>0</v>
      </c>
      <c r="G329" s="36">
        <f>IFERROR(F329*'i. air travel'!I339,0)</f>
        <v>0</v>
      </c>
      <c r="H329" s="28">
        <f>IF(ISERROR(VLOOKUP(F329,'emission factors'!$C$7:$D$9,2,TRUE)),"",VLOOKUP(F329,'emission factors'!$C$7:$D$9,2,TRUE))</f>
        <v>0.28283999999999998</v>
      </c>
      <c r="I329" s="37">
        <f t="shared" si="10"/>
        <v>0</v>
      </c>
    </row>
    <row r="330" spans="5:9">
      <c r="E330">
        <v>324</v>
      </c>
      <c r="F330" s="35">
        <f>IFERROR('i. air travel'!K340,0)</f>
        <v>0</v>
      </c>
      <c r="G330" s="36">
        <f>IFERROR(F330*'i. air travel'!I340,0)</f>
        <v>0</v>
      </c>
      <c r="H330" s="28">
        <f>IF(ISERROR(VLOOKUP(F330,'emission factors'!$C$7:$D$9,2,TRUE)),"",VLOOKUP(F330,'emission factors'!$C$7:$D$9,2,TRUE))</f>
        <v>0.28283999999999998</v>
      </c>
      <c r="I330" s="37">
        <f t="shared" si="10"/>
        <v>0</v>
      </c>
    </row>
    <row r="331" spans="5:9">
      <c r="E331">
        <v>325</v>
      </c>
      <c r="F331" s="35">
        <f>IFERROR('i. air travel'!K341,0)</f>
        <v>0</v>
      </c>
      <c r="G331" s="36">
        <f>IFERROR(F331*'i. air travel'!I341,0)</f>
        <v>0</v>
      </c>
      <c r="H331" s="28">
        <f>IF(ISERROR(VLOOKUP(F331,'emission factors'!$C$7:$D$9,2,TRUE)),"",VLOOKUP(F331,'emission factors'!$C$7:$D$9,2,TRUE))</f>
        <v>0.28283999999999998</v>
      </c>
      <c r="I331" s="37">
        <f t="shared" si="10"/>
        <v>0</v>
      </c>
    </row>
    <row r="332" spans="5:9">
      <c r="E332">
        <v>326</v>
      </c>
      <c r="F332" s="35">
        <f>IFERROR('i. air travel'!K342,0)</f>
        <v>0</v>
      </c>
      <c r="G332" s="36">
        <f>IFERROR(F332*'i. air travel'!I342,0)</f>
        <v>0</v>
      </c>
      <c r="H332" s="28">
        <f>IF(ISERROR(VLOOKUP(F332,'emission factors'!$C$7:$D$9,2,TRUE)),"",VLOOKUP(F332,'emission factors'!$C$7:$D$9,2,TRUE))</f>
        <v>0.28283999999999998</v>
      </c>
      <c r="I332" s="37">
        <f t="shared" si="10"/>
        <v>0</v>
      </c>
    </row>
    <row r="333" spans="5:9">
      <c r="E333">
        <v>327</v>
      </c>
      <c r="F333" s="35">
        <f>IFERROR('i. air travel'!K343,0)</f>
        <v>0</v>
      </c>
      <c r="G333" s="36">
        <f>IFERROR(F333*'i. air travel'!I343,0)</f>
        <v>0</v>
      </c>
      <c r="H333" s="28">
        <f>IF(ISERROR(VLOOKUP(F333,'emission factors'!$C$7:$D$9,2,TRUE)),"",VLOOKUP(F333,'emission factors'!$C$7:$D$9,2,TRUE))</f>
        <v>0.28283999999999998</v>
      </c>
      <c r="I333" s="37">
        <f t="shared" si="10"/>
        <v>0</v>
      </c>
    </row>
    <row r="334" spans="5:9">
      <c r="E334">
        <v>328</v>
      </c>
      <c r="F334" s="35">
        <f>IFERROR('i. air travel'!K344,0)</f>
        <v>0</v>
      </c>
      <c r="G334" s="36">
        <f>IFERROR(F334*'i. air travel'!I344,0)</f>
        <v>0</v>
      </c>
      <c r="H334" s="28">
        <f>IF(ISERROR(VLOOKUP(F334,'emission factors'!$C$7:$D$9,2,TRUE)),"",VLOOKUP(F334,'emission factors'!$C$7:$D$9,2,TRUE))</f>
        <v>0.28283999999999998</v>
      </c>
      <c r="I334" s="37">
        <f t="shared" si="10"/>
        <v>0</v>
      </c>
    </row>
    <row r="335" spans="5:9">
      <c r="E335">
        <v>329</v>
      </c>
      <c r="F335" s="35">
        <f>IFERROR('i. air travel'!K345,0)</f>
        <v>0</v>
      </c>
      <c r="G335" s="36">
        <f>IFERROR(F335*'i. air travel'!I345,0)</f>
        <v>0</v>
      </c>
      <c r="H335" s="28">
        <f>IF(ISERROR(VLOOKUP(F335,'emission factors'!$C$7:$D$9,2,TRUE)),"",VLOOKUP(F335,'emission factors'!$C$7:$D$9,2,TRUE))</f>
        <v>0.28283999999999998</v>
      </c>
      <c r="I335" s="37">
        <f t="shared" si="10"/>
        <v>0</v>
      </c>
    </row>
    <row r="336" spans="5:9">
      <c r="E336">
        <v>330</v>
      </c>
      <c r="F336" s="35">
        <f>IFERROR('i. air travel'!K346,0)</f>
        <v>0</v>
      </c>
      <c r="G336" s="36">
        <f>IFERROR(F336*'i. air travel'!I346,0)</f>
        <v>0</v>
      </c>
      <c r="H336" s="28">
        <f>IF(ISERROR(VLOOKUP(F336,'emission factors'!$C$7:$D$9,2,TRUE)),"",VLOOKUP(F336,'emission factors'!$C$7:$D$9,2,TRUE))</f>
        <v>0.28283999999999998</v>
      </c>
      <c r="I336" s="37">
        <f t="shared" si="10"/>
        <v>0</v>
      </c>
    </row>
    <row r="337" spans="5:9">
      <c r="E337">
        <v>331</v>
      </c>
      <c r="F337" s="35">
        <f>IFERROR('i. air travel'!K347,0)</f>
        <v>0</v>
      </c>
      <c r="G337" s="36">
        <f>IFERROR(F337*'i. air travel'!I347,0)</f>
        <v>0</v>
      </c>
      <c r="H337" s="28">
        <f>IF(ISERROR(VLOOKUP(F337,'emission factors'!$C$7:$D$9,2,TRUE)),"",VLOOKUP(F337,'emission factors'!$C$7:$D$9,2,TRUE))</f>
        <v>0.28283999999999998</v>
      </c>
      <c r="I337" s="37">
        <f t="shared" si="10"/>
        <v>0</v>
      </c>
    </row>
    <row r="338" spans="5:9">
      <c r="E338">
        <v>332</v>
      </c>
      <c r="F338" s="35">
        <f>IFERROR('i. air travel'!K348,0)</f>
        <v>0</v>
      </c>
      <c r="G338" s="36">
        <f>IFERROR(F338*'i. air travel'!I348,0)</f>
        <v>0</v>
      </c>
      <c r="H338" s="28">
        <f>IF(ISERROR(VLOOKUP(F338,'emission factors'!$C$7:$D$9,2,TRUE)),"",VLOOKUP(F338,'emission factors'!$C$7:$D$9,2,TRUE))</f>
        <v>0.28283999999999998</v>
      </c>
      <c r="I338" s="37">
        <f t="shared" si="10"/>
        <v>0</v>
      </c>
    </row>
    <row r="339" spans="5:9">
      <c r="E339">
        <v>333</v>
      </c>
      <c r="F339" s="35">
        <f>IFERROR('i. air travel'!K349,0)</f>
        <v>0</v>
      </c>
      <c r="G339" s="36">
        <f>IFERROR(F339*'i. air travel'!I349,0)</f>
        <v>0</v>
      </c>
      <c r="H339" s="28">
        <f>IF(ISERROR(VLOOKUP(F339,'emission factors'!$C$7:$D$9,2,TRUE)),"",VLOOKUP(F339,'emission factors'!$C$7:$D$9,2,TRUE))</f>
        <v>0.28283999999999998</v>
      </c>
      <c r="I339" s="37">
        <f t="shared" si="10"/>
        <v>0</v>
      </c>
    </row>
    <row r="340" spans="5:9">
      <c r="E340">
        <v>334</v>
      </c>
      <c r="F340" s="35">
        <f>IFERROR('i. air travel'!K350,0)</f>
        <v>0</v>
      </c>
      <c r="G340" s="36">
        <f>IFERROR(F340*'i. air travel'!I350,0)</f>
        <v>0</v>
      </c>
      <c r="H340" s="28">
        <f>IF(ISERROR(VLOOKUP(F340,'emission factors'!$C$7:$D$9,2,TRUE)),"",VLOOKUP(F340,'emission factors'!$C$7:$D$9,2,TRUE))</f>
        <v>0.28283999999999998</v>
      </c>
      <c r="I340" s="37">
        <f t="shared" si="10"/>
        <v>0</v>
      </c>
    </row>
    <row r="341" spans="5:9">
      <c r="E341">
        <v>335</v>
      </c>
      <c r="F341" s="35">
        <f>IFERROR('i. air travel'!K351,0)</f>
        <v>0</v>
      </c>
      <c r="G341" s="36">
        <f>IFERROR(F341*'i. air travel'!I351,0)</f>
        <v>0</v>
      </c>
      <c r="H341" s="28">
        <f>IF(ISERROR(VLOOKUP(F341,'emission factors'!$C$7:$D$9,2,TRUE)),"",VLOOKUP(F341,'emission factors'!$C$7:$D$9,2,TRUE))</f>
        <v>0.28283999999999998</v>
      </c>
      <c r="I341" s="37">
        <f t="shared" si="10"/>
        <v>0</v>
      </c>
    </row>
    <row r="342" spans="5:9">
      <c r="E342">
        <v>336</v>
      </c>
      <c r="F342" s="35">
        <f>IFERROR('i. air travel'!K352,0)</f>
        <v>0</v>
      </c>
      <c r="G342" s="36">
        <f>IFERROR(F342*'i. air travel'!I352,0)</f>
        <v>0</v>
      </c>
      <c r="H342" s="28">
        <f>IF(ISERROR(VLOOKUP(F342,'emission factors'!$C$7:$D$9,2,TRUE)),"",VLOOKUP(F342,'emission factors'!$C$7:$D$9,2,TRUE))</f>
        <v>0.28283999999999998</v>
      </c>
      <c r="I342" s="37">
        <f t="shared" si="10"/>
        <v>0</v>
      </c>
    </row>
    <row r="343" spans="5:9">
      <c r="E343">
        <v>337</v>
      </c>
      <c r="F343" s="35">
        <f>IFERROR('i. air travel'!K353,0)</f>
        <v>0</v>
      </c>
      <c r="G343" s="36">
        <f>IFERROR(F343*'i. air travel'!I353,0)</f>
        <v>0</v>
      </c>
      <c r="H343" s="28">
        <f>IF(ISERROR(VLOOKUP(F343,'emission factors'!$C$7:$D$9,2,TRUE)),"",VLOOKUP(F343,'emission factors'!$C$7:$D$9,2,TRUE))</f>
        <v>0.28283999999999998</v>
      </c>
      <c r="I343" s="37">
        <f t="shared" si="10"/>
        <v>0</v>
      </c>
    </row>
    <row r="344" spans="5:9">
      <c r="E344">
        <v>338</v>
      </c>
      <c r="F344" s="35">
        <f>IFERROR('i. air travel'!K354,0)</f>
        <v>0</v>
      </c>
      <c r="G344" s="36">
        <f>IFERROR(F344*'i. air travel'!I354,0)</f>
        <v>0</v>
      </c>
      <c r="H344" s="28">
        <f>IF(ISERROR(VLOOKUP(F344,'emission factors'!$C$7:$D$9,2,TRUE)),"",VLOOKUP(F344,'emission factors'!$C$7:$D$9,2,TRUE))</f>
        <v>0.28283999999999998</v>
      </c>
      <c r="I344" s="37">
        <f t="shared" si="10"/>
        <v>0</v>
      </c>
    </row>
    <row r="345" spans="5:9">
      <c r="E345">
        <v>339</v>
      </c>
      <c r="F345" s="35">
        <f>IFERROR('i. air travel'!K355,0)</f>
        <v>0</v>
      </c>
      <c r="G345" s="36">
        <f>IFERROR(F345*'i. air travel'!I355,0)</f>
        <v>0</v>
      </c>
      <c r="H345" s="28">
        <f>IF(ISERROR(VLOOKUP(F345,'emission factors'!$C$7:$D$9,2,TRUE)),"",VLOOKUP(F345,'emission factors'!$C$7:$D$9,2,TRUE))</f>
        <v>0.28283999999999998</v>
      </c>
      <c r="I345" s="37">
        <f t="shared" si="10"/>
        <v>0</v>
      </c>
    </row>
    <row r="346" spans="5:9">
      <c r="E346">
        <v>340</v>
      </c>
      <c r="F346" s="35">
        <f>IFERROR('i. air travel'!K356,0)</f>
        <v>0</v>
      </c>
      <c r="G346" s="36">
        <f>IFERROR(F346*'i. air travel'!I356,0)</f>
        <v>0</v>
      </c>
      <c r="H346" s="28">
        <f>IF(ISERROR(VLOOKUP(F346,'emission factors'!$C$7:$D$9,2,TRUE)),"",VLOOKUP(F346,'emission factors'!$C$7:$D$9,2,TRUE))</f>
        <v>0.28283999999999998</v>
      </c>
      <c r="I346" s="37">
        <f t="shared" si="10"/>
        <v>0</v>
      </c>
    </row>
    <row r="347" spans="5:9">
      <c r="E347">
        <v>341</v>
      </c>
      <c r="F347" s="35">
        <f>IFERROR('i. air travel'!K357,0)</f>
        <v>0</v>
      </c>
      <c r="G347" s="36">
        <f>IFERROR(F347*'i. air travel'!I357,0)</f>
        <v>0</v>
      </c>
      <c r="H347" s="28">
        <f>IF(ISERROR(VLOOKUP(F347,'emission factors'!$C$7:$D$9,2,TRUE)),"",VLOOKUP(F347,'emission factors'!$C$7:$D$9,2,TRUE))</f>
        <v>0.28283999999999998</v>
      </c>
      <c r="I347" s="37">
        <f t="shared" si="10"/>
        <v>0</v>
      </c>
    </row>
    <row r="348" spans="5:9">
      <c r="E348">
        <v>342</v>
      </c>
      <c r="F348" s="35">
        <f>IFERROR('i. air travel'!K358,0)</f>
        <v>0</v>
      </c>
      <c r="G348" s="36">
        <f>IFERROR(F348*'i. air travel'!I358,0)</f>
        <v>0</v>
      </c>
      <c r="H348" s="28">
        <f>IF(ISERROR(VLOOKUP(F348,'emission factors'!$C$7:$D$9,2,TRUE)),"",VLOOKUP(F348,'emission factors'!$C$7:$D$9,2,TRUE))</f>
        <v>0.28283999999999998</v>
      </c>
      <c r="I348" s="37">
        <f t="shared" si="10"/>
        <v>0</v>
      </c>
    </row>
    <row r="349" spans="5:9">
      <c r="E349">
        <v>343</v>
      </c>
      <c r="F349" s="35">
        <f>IFERROR('i. air travel'!K359,0)</f>
        <v>0</v>
      </c>
      <c r="G349" s="36">
        <f>IFERROR(F349*'i. air travel'!I359,0)</f>
        <v>0</v>
      </c>
      <c r="H349" s="28">
        <f>IF(ISERROR(VLOOKUP(F349,'emission factors'!$C$7:$D$9,2,TRUE)),"",VLOOKUP(F349,'emission factors'!$C$7:$D$9,2,TRUE))</f>
        <v>0.28283999999999998</v>
      </c>
      <c r="I349" s="37">
        <f t="shared" si="10"/>
        <v>0</v>
      </c>
    </row>
    <row r="350" spans="5:9">
      <c r="E350">
        <v>344</v>
      </c>
      <c r="F350" s="35">
        <f>IFERROR('i. air travel'!K360,0)</f>
        <v>0</v>
      </c>
      <c r="G350" s="36">
        <f>IFERROR(F350*'i. air travel'!I360,0)</f>
        <v>0</v>
      </c>
      <c r="H350" s="28">
        <f>IF(ISERROR(VLOOKUP(F350,'emission factors'!$C$7:$D$9,2,TRUE)),"",VLOOKUP(F350,'emission factors'!$C$7:$D$9,2,TRUE))</f>
        <v>0.28283999999999998</v>
      </c>
      <c r="I350" s="37">
        <f t="shared" si="10"/>
        <v>0</v>
      </c>
    </row>
    <row r="351" spans="5:9">
      <c r="E351">
        <v>345</v>
      </c>
      <c r="F351" s="35">
        <f>IFERROR('i. air travel'!K361,0)</f>
        <v>0</v>
      </c>
      <c r="G351" s="36">
        <f>IFERROR(F351*'i. air travel'!I361,0)</f>
        <v>0</v>
      </c>
      <c r="H351" s="28">
        <f>IF(ISERROR(VLOOKUP(F351,'emission factors'!$C$7:$D$9,2,TRUE)),"",VLOOKUP(F351,'emission factors'!$C$7:$D$9,2,TRUE))</f>
        <v>0.28283999999999998</v>
      </c>
      <c r="I351" s="37">
        <f t="shared" si="10"/>
        <v>0</v>
      </c>
    </row>
    <row r="352" spans="5:9">
      <c r="E352">
        <v>346</v>
      </c>
      <c r="F352" s="35">
        <f>IFERROR('i. air travel'!K362,0)</f>
        <v>0</v>
      </c>
      <c r="G352" s="36">
        <f>IFERROR(F352*'i. air travel'!I362,0)</f>
        <v>0</v>
      </c>
      <c r="H352" s="28">
        <f>IF(ISERROR(VLOOKUP(F352,'emission factors'!$C$7:$D$9,2,TRUE)),"",VLOOKUP(F352,'emission factors'!$C$7:$D$9,2,TRUE))</f>
        <v>0.28283999999999998</v>
      </c>
      <c r="I352" s="37">
        <f t="shared" si="10"/>
        <v>0</v>
      </c>
    </row>
    <row r="353" spans="5:9">
      <c r="E353">
        <v>347</v>
      </c>
      <c r="F353" s="35">
        <f>IFERROR('i. air travel'!K363,0)</f>
        <v>0</v>
      </c>
      <c r="G353" s="36">
        <f>IFERROR(F353*'i. air travel'!I363,0)</f>
        <v>0</v>
      </c>
      <c r="H353" s="28">
        <f>IF(ISERROR(VLOOKUP(F353,'emission factors'!$C$7:$D$9,2,TRUE)),"",VLOOKUP(F353,'emission factors'!$C$7:$D$9,2,TRUE))</f>
        <v>0.28283999999999998</v>
      </c>
      <c r="I353" s="37">
        <f t="shared" si="10"/>
        <v>0</v>
      </c>
    </row>
    <row r="354" spans="5:9">
      <c r="E354">
        <v>348</v>
      </c>
      <c r="F354" s="35">
        <f>IFERROR('i. air travel'!K364,0)</f>
        <v>0</v>
      </c>
      <c r="G354" s="36">
        <f>IFERROR(F354*'i. air travel'!I364,0)</f>
        <v>0</v>
      </c>
      <c r="H354" s="28">
        <f>IF(ISERROR(VLOOKUP(F354,'emission factors'!$C$7:$D$9,2,TRUE)),"",VLOOKUP(F354,'emission factors'!$C$7:$D$9,2,TRUE))</f>
        <v>0.28283999999999998</v>
      </c>
      <c r="I354" s="37">
        <f t="shared" si="10"/>
        <v>0</v>
      </c>
    </row>
    <row r="355" spans="5:9">
      <c r="E355">
        <v>349</v>
      </c>
      <c r="F355" s="35">
        <f>IFERROR('i. air travel'!K365,0)</f>
        <v>0</v>
      </c>
      <c r="G355" s="36">
        <f>IFERROR(F355*'i. air travel'!I365,0)</f>
        <v>0</v>
      </c>
      <c r="H355" s="28">
        <f>IF(ISERROR(VLOOKUP(F355,'emission factors'!$C$7:$D$9,2,TRUE)),"",VLOOKUP(F355,'emission factors'!$C$7:$D$9,2,TRUE))</f>
        <v>0.28283999999999998</v>
      </c>
      <c r="I355" s="37">
        <f t="shared" si="10"/>
        <v>0</v>
      </c>
    </row>
    <row r="356" spans="5:9">
      <c r="E356">
        <v>350</v>
      </c>
      <c r="F356" s="35">
        <f>IFERROR('i. air travel'!K366,0)</f>
        <v>0</v>
      </c>
      <c r="G356" s="36">
        <f>IFERROR(F356*'i. air travel'!I366,0)</f>
        <v>0</v>
      </c>
      <c r="H356" s="28">
        <f>IF(ISERROR(VLOOKUP(F356,'emission factors'!$C$7:$D$9,2,TRUE)),"",VLOOKUP(F356,'emission factors'!$C$7:$D$9,2,TRUE))</f>
        <v>0.28283999999999998</v>
      </c>
      <c r="I356" s="37">
        <f t="shared" si="10"/>
        <v>0</v>
      </c>
    </row>
    <row r="357" spans="5:9">
      <c r="E357">
        <v>351</v>
      </c>
      <c r="F357" s="35">
        <f>IFERROR('i. air travel'!K367,0)</f>
        <v>0</v>
      </c>
      <c r="G357" s="36">
        <f>IFERROR(F357*'i. air travel'!I367,0)</f>
        <v>0</v>
      </c>
      <c r="H357" s="28">
        <f>IF(ISERROR(VLOOKUP(F357,'emission factors'!$C$7:$D$9,2,TRUE)),"",VLOOKUP(F357,'emission factors'!$C$7:$D$9,2,TRUE))</f>
        <v>0.28283999999999998</v>
      </c>
      <c r="I357" s="37">
        <f t="shared" si="10"/>
        <v>0</v>
      </c>
    </row>
    <row r="358" spans="5:9">
      <c r="E358">
        <v>352</v>
      </c>
      <c r="F358" s="35">
        <f>IFERROR('i. air travel'!K368,0)</f>
        <v>0</v>
      </c>
      <c r="G358" s="36">
        <f>IFERROR(F358*'i. air travel'!I368,0)</f>
        <v>0</v>
      </c>
      <c r="H358" s="28">
        <f>IF(ISERROR(VLOOKUP(F358,'emission factors'!$C$7:$D$9,2,TRUE)),"",VLOOKUP(F358,'emission factors'!$C$7:$D$9,2,TRUE))</f>
        <v>0.28283999999999998</v>
      </c>
      <c r="I358" s="37">
        <f t="shared" si="10"/>
        <v>0</v>
      </c>
    </row>
    <row r="359" spans="5:9">
      <c r="E359">
        <v>353</v>
      </c>
      <c r="F359" s="35">
        <f>IFERROR('i. air travel'!K369,0)</f>
        <v>0</v>
      </c>
      <c r="G359" s="36">
        <f>IFERROR(F359*'i. air travel'!I369,0)</f>
        <v>0</v>
      </c>
      <c r="H359" s="28">
        <f>IF(ISERROR(VLOOKUP(F359,'emission factors'!$C$7:$D$9,2,TRUE)),"",VLOOKUP(F359,'emission factors'!$C$7:$D$9,2,TRUE))</f>
        <v>0.28283999999999998</v>
      </c>
      <c r="I359" s="37">
        <f t="shared" si="10"/>
        <v>0</v>
      </c>
    </row>
    <row r="360" spans="5:9">
      <c r="E360">
        <v>354</v>
      </c>
      <c r="F360" s="35">
        <f>IFERROR('i. air travel'!K370,0)</f>
        <v>0</v>
      </c>
      <c r="G360" s="36">
        <f>IFERROR(F360*'i. air travel'!I370,0)</f>
        <v>0</v>
      </c>
      <c r="H360" s="28">
        <f>IF(ISERROR(VLOOKUP(F360,'emission factors'!$C$7:$D$9,2,TRUE)),"",VLOOKUP(F360,'emission factors'!$C$7:$D$9,2,TRUE))</f>
        <v>0.28283999999999998</v>
      </c>
      <c r="I360" s="37">
        <f t="shared" si="10"/>
        <v>0</v>
      </c>
    </row>
    <row r="361" spans="5:9">
      <c r="E361">
        <v>355</v>
      </c>
      <c r="F361" s="35">
        <f>IFERROR('i. air travel'!K371,0)</f>
        <v>0</v>
      </c>
      <c r="G361" s="36">
        <f>IFERROR(F361*'i. air travel'!I371,0)</f>
        <v>0</v>
      </c>
      <c r="H361" s="28">
        <f>IF(ISERROR(VLOOKUP(F361,'emission factors'!$C$7:$D$9,2,TRUE)),"",VLOOKUP(F361,'emission factors'!$C$7:$D$9,2,TRUE))</f>
        <v>0.28283999999999998</v>
      </c>
      <c r="I361" s="37">
        <f t="shared" si="10"/>
        <v>0</v>
      </c>
    </row>
    <row r="362" spans="5:9">
      <c r="E362">
        <v>356</v>
      </c>
      <c r="F362" s="35">
        <f>IFERROR('i. air travel'!K372,0)</f>
        <v>0</v>
      </c>
      <c r="G362" s="36">
        <f>IFERROR(F362*'i. air travel'!I372,0)</f>
        <v>0</v>
      </c>
      <c r="H362" s="28">
        <f>IF(ISERROR(VLOOKUP(F362,'emission factors'!$C$7:$D$9,2,TRUE)),"",VLOOKUP(F362,'emission factors'!$C$7:$D$9,2,TRUE))</f>
        <v>0.28283999999999998</v>
      </c>
      <c r="I362" s="37">
        <f t="shared" si="10"/>
        <v>0</v>
      </c>
    </row>
    <row r="363" spans="5:9">
      <c r="E363">
        <v>357</v>
      </c>
      <c r="F363" s="35">
        <f>IFERROR('i. air travel'!K373,0)</f>
        <v>0</v>
      </c>
      <c r="G363" s="36">
        <f>IFERROR(F363*'i. air travel'!I373,0)</f>
        <v>0</v>
      </c>
      <c r="H363" s="28">
        <f>IF(ISERROR(VLOOKUP(F363,'emission factors'!$C$7:$D$9,2,TRUE)),"",VLOOKUP(F363,'emission factors'!$C$7:$D$9,2,TRUE))</f>
        <v>0.28283999999999998</v>
      </c>
      <c r="I363" s="37">
        <f t="shared" si="10"/>
        <v>0</v>
      </c>
    </row>
    <row r="364" spans="5:9">
      <c r="E364">
        <v>358</v>
      </c>
      <c r="F364" s="35">
        <f>IFERROR('i. air travel'!K374,0)</f>
        <v>0</v>
      </c>
      <c r="G364" s="36">
        <f>IFERROR(F364*'i. air travel'!I374,0)</f>
        <v>0</v>
      </c>
      <c r="H364" s="28">
        <f>IF(ISERROR(VLOOKUP(F364,'emission factors'!$C$7:$D$9,2,TRUE)),"",VLOOKUP(F364,'emission factors'!$C$7:$D$9,2,TRUE))</f>
        <v>0.28283999999999998</v>
      </c>
      <c r="I364" s="37">
        <f t="shared" si="10"/>
        <v>0</v>
      </c>
    </row>
    <row r="365" spans="5:9">
      <c r="E365">
        <v>359</v>
      </c>
      <c r="F365" s="35">
        <f>IFERROR('i. air travel'!K375,0)</f>
        <v>0</v>
      </c>
      <c r="G365" s="36">
        <f>IFERROR(F365*'i. air travel'!I375,0)</f>
        <v>0</v>
      </c>
      <c r="H365" s="28">
        <f>IF(ISERROR(VLOOKUP(F365,'emission factors'!$C$7:$D$9,2,TRUE)),"",VLOOKUP(F365,'emission factors'!$C$7:$D$9,2,TRUE))</f>
        <v>0.28283999999999998</v>
      </c>
      <c r="I365" s="37">
        <f t="shared" si="10"/>
        <v>0</v>
      </c>
    </row>
    <row r="366" spans="5:9">
      <c r="E366">
        <v>360</v>
      </c>
      <c r="F366" s="35">
        <f>IFERROR('i. air travel'!K376,0)</f>
        <v>0</v>
      </c>
      <c r="G366" s="36">
        <f>IFERROR(F366*'i. air travel'!I376,0)</f>
        <v>0</v>
      </c>
      <c r="H366" s="28">
        <f>IF(ISERROR(VLOOKUP(F366,'emission factors'!$C$7:$D$9,2,TRUE)),"",VLOOKUP(F366,'emission factors'!$C$7:$D$9,2,TRUE))</f>
        <v>0.28283999999999998</v>
      </c>
      <c r="I366" s="37">
        <f t="shared" si="10"/>
        <v>0</v>
      </c>
    </row>
    <row r="367" spans="5:9">
      <c r="E367">
        <v>361</v>
      </c>
      <c r="F367" s="35">
        <f>IFERROR('i. air travel'!K377,0)</f>
        <v>0</v>
      </c>
      <c r="G367" s="36">
        <f>IFERROR(F367*'i. air travel'!I377,0)</f>
        <v>0</v>
      </c>
      <c r="H367" s="28">
        <f>IF(ISERROR(VLOOKUP(F367,'emission factors'!$C$7:$D$9,2,TRUE)),"",VLOOKUP(F367,'emission factors'!$C$7:$D$9,2,TRUE))</f>
        <v>0.28283999999999998</v>
      </c>
      <c r="I367" s="37">
        <f t="shared" si="10"/>
        <v>0</v>
      </c>
    </row>
    <row r="368" spans="5:9">
      <c r="E368">
        <v>362</v>
      </c>
      <c r="F368" s="35">
        <f>IFERROR('i. air travel'!K378,0)</f>
        <v>0</v>
      </c>
      <c r="G368" s="36">
        <f>IFERROR(F368*'i. air travel'!I378,0)</f>
        <v>0</v>
      </c>
      <c r="H368" s="28">
        <f>IF(ISERROR(VLOOKUP(F368,'emission factors'!$C$7:$D$9,2,TRUE)),"",VLOOKUP(F368,'emission factors'!$C$7:$D$9,2,TRUE))</f>
        <v>0.28283999999999998</v>
      </c>
      <c r="I368" s="37">
        <f t="shared" si="10"/>
        <v>0</v>
      </c>
    </row>
    <row r="369" spans="5:9">
      <c r="E369">
        <v>363</v>
      </c>
      <c r="F369" s="35">
        <f>IFERROR('i. air travel'!K379,0)</f>
        <v>0</v>
      </c>
      <c r="G369" s="36">
        <f>IFERROR(F369*'i. air travel'!I379,0)</f>
        <v>0</v>
      </c>
      <c r="H369" s="28">
        <f>IF(ISERROR(VLOOKUP(F369,'emission factors'!$C$7:$D$9,2,TRUE)),"",VLOOKUP(F369,'emission factors'!$C$7:$D$9,2,TRUE))</f>
        <v>0.28283999999999998</v>
      </c>
      <c r="I369" s="37">
        <f t="shared" si="10"/>
        <v>0</v>
      </c>
    </row>
    <row r="370" spans="5:9">
      <c r="E370">
        <v>364</v>
      </c>
      <c r="F370" s="35">
        <f>IFERROR('i. air travel'!K380,0)</f>
        <v>0</v>
      </c>
      <c r="G370" s="36">
        <f>IFERROR(F370*'i. air travel'!I380,0)</f>
        <v>0</v>
      </c>
      <c r="H370" s="28">
        <f>IF(ISERROR(VLOOKUP(F370,'emission factors'!$C$7:$D$9,2,TRUE)),"",VLOOKUP(F370,'emission factors'!$C$7:$D$9,2,TRUE))</f>
        <v>0.28283999999999998</v>
      </c>
      <c r="I370" s="37">
        <f t="shared" si="10"/>
        <v>0</v>
      </c>
    </row>
    <row r="371" spans="5:9">
      <c r="E371">
        <v>365</v>
      </c>
      <c r="F371" s="35">
        <f>IFERROR('i. air travel'!K381,0)</f>
        <v>0</v>
      </c>
      <c r="G371" s="36">
        <f>IFERROR(F371*'i. air travel'!I381,0)</f>
        <v>0</v>
      </c>
      <c r="H371" s="28">
        <f>IF(ISERROR(VLOOKUP(F371,'emission factors'!$C$7:$D$9,2,TRUE)),"",VLOOKUP(F371,'emission factors'!$C$7:$D$9,2,TRUE))</f>
        <v>0.28283999999999998</v>
      </c>
      <c r="I371" s="37">
        <f t="shared" si="10"/>
        <v>0</v>
      </c>
    </row>
    <row r="372" spans="5:9">
      <c r="E372">
        <v>366</v>
      </c>
      <c r="F372" s="35">
        <f>IFERROR('i. air travel'!K382,0)</f>
        <v>0</v>
      </c>
      <c r="G372" s="36">
        <f>IFERROR(F372*'i. air travel'!I382,0)</f>
        <v>0</v>
      </c>
      <c r="H372" s="28">
        <f>IF(ISERROR(VLOOKUP(F372,'emission factors'!$C$7:$D$9,2,TRUE)),"",VLOOKUP(F372,'emission factors'!$C$7:$D$9,2,TRUE))</f>
        <v>0.28283999999999998</v>
      </c>
      <c r="I372" s="37">
        <f t="shared" si="10"/>
        <v>0</v>
      </c>
    </row>
    <row r="373" spans="5:9">
      <c r="E373">
        <v>367</v>
      </c>
      <c r="F373" s="35">
        <f>IFERROR('i. air travel'!K383,0)</f>
        <v>0</v>
      </c>
      <c r="G373" s="36">
        <f>IFERROR(F373*'i. air travel'!I383,0)</f>
        <v>0</v>
      </c>
      <c r="H373" s="28">
        <f>IF(ISERROR(VLOOKUP(F373,'emission factors'!$C$7:$D$9,2,TRUE)),"",VLOOKUP(F373,'emission factors'!$C$7:$D$9,2,TRUE))</f>
        <v>0.28283999999999998</v>
      </c>
      <c r="I373" s="37">
        <f t="shared" si="10"/>
        <v>0</v>
      </c>
    </row>
    <row r="374" spans="5:9">
      <c r="E374">
        <v>368</v>
      </c>
      <c r="F374" s="35">
        <f>IFERROR('i. air travel'!K384,0)</f>
        <v>0</v>
      </c>
      <c r="G374" s="36">
        <f>IFERROR(F374*'i. air travel'!I384,0)</f>
        <v>0</v>
      </c>
      <c r="H374" s="28">
        <f>IF(ISERROR(VLOOKUP(F374,'emission factors'!$C$7:$D$9,2,TRUE)),"",VLOOKUP(F374,'emission factors'!$C$7:$D$9,2,TRUE))</f>
        <v>0.28283999999999998</v>
      </c>
      <c r="I374" s="37">
        <f t="shared" si="10"/>
        <v>0</v>
      </c>
    </row>
    <row r="375" spans="5:9">
      <c r="E375">
        <v>369</v>
      </c>
      <c r="F375" s="35">
        <f>IFERROR('i. air travel'!K385,0)</f>
        <v>0</v>
      </c>
      <c r="G375" s="36">
        <f>IFERROR(F375*'i. air travel'!I385,0)</f>
        <v>0</v>
      </c>
      <c r="H375" s="28">
        <f>IF(ISERROR(VLOOKUP(F375,'emission factors'!$C$7:$D$9,2,TRUE)),"",VLOOKUP(F375,'emission factors'!$C$7:$D$9,2,TRUE))</f>
        <v>0.28283999999999998</v>
      </c>
      <c r="I375" s="37">
        <f t="shared" si="10"/>
        <v>0</v>
      </c>
    </row>
    <row r="376" spans="5:9">
      <c r="E376">
        <v>370</v>
      </c>
      <c r="F376" s="35">
        <f>IFERROR('i. air travel'!K386,0)</f>
        <v>0</v>
      </c>
      <c r="G376" s="36">
        <f>IFERROR(F376*'i. air travel'!I386,0)</f>
        <v>0</v>
      </c>
      <c r="H376" s="28">
        <f>IF(ISERROR(VLOOKUP(F376,'emission factors'!$C$7:$D$9,2,TRUE)),"",VLOOKUP(F376,'emission factors'!$C$7:$D$9,2,TRUE))</f>
        <v>0.28283999999999998</v>
      </c>
      <c r="I376" s="37">
        <f t="shared" si="10"/>
        <v>0</v>
      </c>
    </row>
    <row r="377" spans="5:9">
      <c r="E377">
        <v>371</v>
      </c>
      <c r="F377" s="35">
        <f>IFERROR('i. air travel'!K387,0)</f>
        <v>0</v>
      </c>
      <c r="G377" s="36">
        <f>IFERROR(F377*'i. air travel'!I387,0)</f>
        <v>0</v>
      </c>
      <c r="H377" s="28">
        <f>IF(ISERROR(VLOOKUP(F377,'emission factors'!$C$7:$D$9,2,TRUE)),"",VLOOKUP(F377,'emission factors'!$C$7:$D$9,2,TRUE))</f>
        <v>0.28283999999999998</v>
      </c>
      <c r="I377" s="37">
        <f t="shared" si="10"/>
        <v>0</v>
      </c>
    </row>
    <row r="378" spans="5:9">
      <c r="E378">
        <v>372</v>
      </c>
      <c r="F378" s="35">
        <f>IFERROR('i. air travel'!K388,0)</f>
        <v>0</v>
      </c>
      <c r="G378" s="36">
        <f>IFERROR(F378*'i. air travel'!I388,0)</f>
        <v>0</v>
      </c>
      <c r="H378" s="28">
        <f>IF(ISERROR(VLOOKUP(F378,'emission factors'!$C$7:$D$9,2,TRUE)),"",VLOOKUP(F378,'emission factors'!$C$7:$D$9,2,TRUE))</f>
        <v>0.28283999999999998</v>
      </c>
      <c r="I378" s="37">
        <f t="shared" si="10"/>
        <v>0</v>
      </c>
    </row>
    <row r="379" spans="5:9">
      <c r="E379">
        <v>373</v>
      </c>
      <c r="F379" s="35">
        <f>IFERROR('i. air travel'!K389,0)</f>
        <v>0</v>
      </c>
      <c r="G379" s="36">
        <f>IFERROR(F379*'i. air travel'!I389,0)</f>
        <v>0</v>
      </c>
      <c r="H379" s="28">
        <f>IF(ISERROR(VLOOKUP(F379,'emission factors'!$C$7:$D$9,2,TRUE)),"",VLOOKUP(F379,'emission factors'!$C$7:$D$9,2,TRUE))</f>
        <v>0.28283999999999998</v>
      </c>
      <c r="I379" s="37">
        <f t="shared" si="10"/>
        <v>0</v>
      </c>
    </row>
    <row r="380" spans="5:9">
      <c r="E380">
        <v>374</v>
      </c>
      <c r="F380" s="35">
        <f>IFERROR('i. air travel'!K390,0)</f>
        <v>0</v>
      </c>
      <c r="G380" s="36">
        <f>IFERROR(F380*'i. air travel'!I390,0)</f>
        <v>0</v>
      </c>
      <c r="H380" s="28">
        <f>IF(ISERROR(VLOOKUP(F380,'emission factors'!$C$7:$D$9,2,TRUE)),"",VLOOKUP(F380,'emission factors'!$C$7:$D$9,2,TRUE))</f>
        <v>0.28283999999999998</v>
      </c>
      <c r="I380" s="37">
        <f t="shared" si="10"/>
        <v>0</v>
      </c>
    </row>
    <row r="381" spans="5:9">
      <c r="E381">
        <v>375</v>
      </c>
      <c r="F381" s="35">
        <f>IFERROR('i. air travel'!K391,0)</f>
        <v>0</v>
      </c>
      <c r="G381" s="36">
        <f>IFERROR(F381*'i. air travel'!I391,0)</f>
        <v>0</v>
      </c>
      <c r="H381" s="28">
        <f>IF(ISERROR(VLOOKUP(F381,'emission factors'!$C$7:$D$9,2,TRUE)),"",VLOOKUP(F381,'emission factors'!$C$7:$D$9,2,TRUE))</f>
        <v>0.28283999999999998</v>
      </c>
      <c r="I381" s="37">
        <f t="shared" si="10"/>
        <v>0</v>
      </c>
    </row>
    <row r="382" spans="5:9">
      <c r="E382">
        <v>376</v>
      </c>
      <c r="F382" s="35">
        <f>IFERROR('i. air travel'!K392,0)</f>
        <v>0</v>
      </c>
      <c r="G382" s="36">
        <f>IFERROR(F382*'i. air travel'!I392,0)</f>
        <v>0</v>
      </c>
      <c r="H382" s="28">
        <f>IF(ISERROR(VLOOKUP(F382,'emission factors'!$C$7:$D$9,2,TRUE)),"",VLOOKUP(F382,'emission factors'!$C$7:$D$9,2,TRUE))</f>
        <v>0.28283999999999998</v>
      </c>
      <c r="I382" s="37">
        <f t="shared" si="10"/>
        <v>0</v>
      </c>
    </row>
    <row r="383" spans="5:9">
      <c r="E383">
        <v>377</v>
      </c>
      <c r="F383" s="35">
        <f>IFERROR('i. air travel'!K393,0)</f>
        <v>0</v>
      </c>
      <c r="G383" s="36">
        <f>IFERROR(F383*'i. air travel'!I393,0)</f>
        <v>0</v>
      </c>
      <c r="H383" s="28">
        <f>IF(ISERROR(VLOOKUP(F383,'emission factors'!$C$7:$D$9,2,TRUE)),"",VLOOKUP(F383,'emission factors'!$C$7:$D$9,2,TRUE))</f>
        <v>0.28283999999999998</v>
      </c>
      <c r="I383" s="37">
        <f t="shared" si="10"/>
        <v>0</v>
      </c>
    </row>
    <row r="384" spans="5:9">
      <c r="E384">
        <v>378</v>
      </c>
      <c r="F384" s="35">
        <f>IFERROR('i. air travel'!K394,0)</f>
        <v>0</v>
      </c>
      <c r="G384" s="36">
        <f>IFERROR(F384*'i. air travel'!I394,0)</f>
        <v>0</v>
      </c>
      <c r="H384" s="28">
        <f>IF(ISERROR(VLOOKUP(F384,'emission factors'!$C$7:$D$9,2,TRUE)),"",VLOOKUP(F384,'emission factors'!$C$7:$D$9,2,TRUE))</f>
        <v>0.28283999999999998</v>
      </c>
      <c r="I384" s="37">
        <f t="shared" si="10"/>
        <v>0</v>
      </c>
    </row>
    <row r="385" spans="5:9">
      <c r="E385">
        <v>379</v>
      </c>
      <c r="F385" s="35">
        <f>IFERROR('i. air travel'!K395,0)</f>
        <v>0</v>
      </c>
      <c r="G385" s="36">
        <f>IFERROR(F385*'i. air travel'!I395,0)</f>
        <v>0</v>
      </c>
      <c r="H385" s="28">
        <f>IF(ISERROR(VLOOKUP(F385,'emission factors'!$C$7:$D$9,2,TRUE)),"",VLOOKUP(F385,'emission factors'!$C$7:$D$9,2,TRUE))</f>
        <v>0.28283999999999998</v>
      </c>
      <c r="I385" s="37">
        <f t="shared" si="10"/>
        <v>0</v>
      </c>
    </row>
    <row r="386" spans="5:9">
      <c r="E386">
        <v>380</v>
      </c>
      <c r="F386" s="35">
        <f>IFERROR('i. air travel'!K396,0)</f>
        <v>0</v>
      </c>
      <c r="G386" s="36">
        <f>IFERROR(F386*'i. air travel'!I396,0)</f>
        <v>0</v>
      </c>
      <c r="H386" s="28">
        <f>IF(ISERROR(VLOOKUP(F386,'emission factors'!$C$7:$D$9,2,TRUE)),"",VLOOKUP(F386,'emission factors'!$C$7:$D$9,2,TRUE))</f>
        <v>0.28283999999999998</v>
      </c>
      <c r="I386" s="37">
        <f t="shared" si="10"/>
        <v>0</v>
      </c>
    </row>
    <row r="387" spans="5:9">
      <c r="E387">
        <v>381</v>
      </c>
      <c r="F387" s="35">
        <f>IFERROR('i. air travel'!K397,0)</f>
        <v>0</v>
      </c>
      <c r="G387" s="36">
        <f>IFERROR(F387*'i. air travel'!I397,0)</f>
        <v>0</v>
      </c>
      <c r="H387" s="28">
        <f>IF(ISERROR(VLOOKUP(F387,'emission factors'!$C$7:$D$9,2,TRUE)),"",VLOOKUP(F387,'emission factors'!$C$7:$D$9,2,TRUE))</f>
        <v>0.28283999999999998</v>
      </c>
      <c r="I387" s="37">
        <f t="shared" si="10"/>
        <v>0</v>
      </c>
    </row>
    <row r="388" spans="5:9">
      <c r="E388">
        <v>382</v>
      </c>
      <c r="F388" s="35">
        <f>IFERROR('i. air travel'!K398,0)</f>
        <v>0</v>
      </c>
      <c r="G388" s="36">
        <f>IFERROR(F388*'i. air travel'!I398,0)</f>
        <v>0</v>
      </c>
      <c r="H388" s="28">
        <f>IF(ISERROR(VLOOKUP(F388,'emission factors'!$C$7:$D$9,2,TRUE)),"",VLOOKUP(F388,'emission factors'!$C$7:$D$9,2,TRUE))</f>
        <v>0.28283999999999998</v>
      </c>
      <c r="I388" s="37">
        <f t="shared" si="10"/>
        <v>0</v>
      </c>
    </row>
    <row r="389" spans="5:9">
      <c r="E389">
        <v>383</v>
      </c>
      <c r="F389" s="35">
        <f>IFERROR('i. air travel'!K399,0)</f>
        <v>0</v>
      </c>
      <c r="G389" s="36">
        <f>IFERROR(F389*'i. air travel'!I399,0)</f>
        <v>0</v>
      </c>
      <c r="H389" s="28">
        <f>IF(ISERROR(VLOOKUP(F389,'emission factors'!$C$7:$D$9,2,TRUE)),"",VLOOKUP(F389,'emission factors'!$C$7:$D$9,2,TRUE))</f>
        <v>0.28283999999999998</v>
      </c>
      <c r="I389" s="37">
        <f t="shared" si="10"/>
        <v>0</v>
      </c>
    </row>
    <row r="390" spans="5:9">
      <c r="E390">
        <v>384</v>
      </c>
      <c r="F390" s="35">
        <f>IFERROR('i. air travel'!K400,0)</f>
        <v>0</v>
      </c>
      <c r="G390" s="36">
        <f>IFERROR(F390*'i. air travel'!I400,0)</f>
        <v>0</v>
      </c>
      <c r="H390" s="28">
        <f>IF(ISERROR(VLOOKUP(F390,'emission factors'!$C$7:$D$9,2,TRUE)),"",VLOOKUP(F390,'emission factors'!$C$7:$D$9,2,TRUE))</f>
        <v>0.28283999999999998</v>
      </c>
      <c r="I390" s="37">
        <f t="shared" si="10"/>
        <v>0</v>
      </c>
    </row>
    <row r="391" spans="5:9">
      <c r="E391">
        <v>385</v>
      </c>
      <c r="F391" s="35">
        <f>IFERROR('i. air travel'!K401,0)</f>
        <v>0</v>
      </c>
      <c r="G391" s="36">
        <f>IFERROR(F391*'i. air travel'!I401,0)</f>
        <v>0</v>
      </c>
      <c r="H391" s="28">
        <f>IF(ISERROR(VLOOKUP(F391,'emission factors'!$C$7:$D$9,2,TRUE)),"",VLOOKUP(F391,'emission factors'!$C$7:$D$9,2,TRUE))</f>
        <v>0.28283999999999998</v>
      </c>
      <c r="I391" s="37">
        <f t="shared" si="10"/>
        <v>0</v>
      </c>
    </row>
    <row r="392" spans="5:9">
      <c r="E392">
        <v>386</v>
      </c>
      <c r="F392" s="35">
        <f>IFERROR('i. air travel'!K402,0)</f>
        <v>0</v>
      </c>
      <c r="G392" s="36">
        <f>IFERROR(F392*'i. air travel'!I402,0)</f>
        <v>0</v>
      </c>
      <c r="H392" s="28">
        <f>IF(ISERROR(VLOOKUP(F392,'emission factors'!$C$7:$D$9,2,TRUE)),"",VLOOKUP(F392,'emission factors'!$C$7:$D$9,2,TRUE))</f>
        <v>0.28283999999999998</v>
      </c>
      <c r="I392" s="37">
        <f t="shared" ref="I392:I455" si="11">G392*H392</f>
        <v>0</v>
      </c>
    </row>
    <row r="393" spans="5:9">
      <c r="E393">
        <v>387</v>
      </c>
      <c r="F393" s="35">
        <f>IFERROR('i. air travel'!K403,0)</f>
        <v>0</v>
      </c>
      <c r="G393" s="36">
        <f>IFERROR(F393*'i. air travel'!I403,0)</f>
        <v>0</v>
      </c>
      <c r="H393" s="28">
        <f>IF(ISERROR(VLOOKUP(F393,'emission factors'!$C$7:$D$9,2,TRUE)),"",VLOOKUP(F393,'emission factors'!$C$7:$D$9,2,TRUE))</f>
        <v>0.28283999999999998</v>
      </c>
      <c r="I393" s="37">
        <f t="shared" si="11"/>
        <v>0</v>
      </c>
    </row>
    <row r="394" spans="5:9">
      <c r="E394">
        <v>388</v>
      </c>
      <c r="F394" s="35">
        <f>IFERROR('i. air travel'!K404,0)</f>
        <v>0</v>
      </c>
      <c r="G394" s="36">
        <f>IFERROR(F394*'i. air travel'!I404,0)</f>
        <v>0</v>
      </c>
      <c r="H394" s="28">
        <f>IF(ISERROR(VLOOKUP(F394,'emission factors'!$C$7:$D$9,2,TRUE)),"",VLOOKUP(F394,'emission factors'!$C$7:$D$9,2,TRUE))</f>
        <v>0.28283999999999998</v>
      </c>
      <c r="I394" s="37">
        <f t="shared" si="11"/>
        <v>0</v>
      </c>
    </row>
    <row r="395" spans="5:9">
      <c r="E395">
        <v>389</v>
      </c>
      <c r="F395" s="35">
        <f>IFERROR('i. air travel'!K405,0)</f>
        <v>0</v>
      </c>
      <c r="G395" s="36">
        <f>IFERROR(F395*'i. air travel'!I405,0)</f>
        <v>0</v>
      </c>
      <c r="H395" s="28">
        <f>IF(ISERROR(VLOOKUP(F395,'emission factors'!$C$7:$D$9,2,TRUE)),"",VLOOKUP(F395,'emission factors'!$C$7:$D$9,2,TRUE))</f>
        <v>0.28283999999999998</v>
      </c>
      <c r="I395" s="37">
        <f t="shared" si="11"/>
        <v>0</v>
      </c>
    </row>
    <row r="396" spans="5:9">
      <c r="E396">
        <v>390</v>
      </c>
      <c r="F396" s="35">
        <f>IFERROR('i. air travel'!K406,0)</f>
        <v>0</v>
      </c>
      <c r="G396" s="36">
        <f>IFERROR(F396*'i. air travel'!I406,0)</f>
        <v>0</v>
      </c>
      <c r="H396" s="28">
        <f>IF(ISERROR(VLOOKUP(F396,'emission factors'!$C$7:$D$9,2,TRUE)),"",VLOOKUP(F396,'emission factors'!$C$7:$D$9,2,TRUE))</f>
        <v>0.28283999999999998</v>
      </c>
      <c r="I396" s="37">
        <f t="shared" si="11"/>
        <v>0</v>
      </c>
    </row>
    <row r="397" spans="5:9">
      <c r="E397">
        <v>391</v>
      </c>
      <c r="F397" s="35">
        <f>IFERROR('i. air travel'!K407,0)</f>
        <v>0</v>
      </c>
      <c r="G397" s="36">
        <f>IFERROR(F397*'i. air travel'!I407,0)</f>
        <v>0</v>
      </c>
      <c r="H397" s="28">
        <f>IF(ISERROR(VLOOKUP(F397,'emission factors'!$C$7:$D$9,2,TRUE)),"",VLOOKUP(F397,'emission factors'!$C$7:$D$9,2,TRUE))</f>
        <v>0.28283999999999998</v>
      </c>
      <c r="I397" s="37">
        <f t="shared" si="11"/>
        <v>0</v>
      </c>
    </row>
    <row r="398" spans="5:9">
      <c r="E398">
        <v>392</v>
      </c>
      <c r="F398" s="35">
        <f>IFERROR('i. air travel'!K408,0)</f>
        <v>0</v>
      </c>
      <c r="G398" s="36">
        <f>IFERROR(F398*'i. air travel'!I408,0)</f>
        <v>0</v>
      </c>
      <c r="H398" s="28">
        <f>IF(ISERROR(VLOOKUP(F398,'emission factors'!$C$7:$D$9,2,TRUE)),"",VLOOKUP(F398,'emission factors'!$C$7:$D$9,2,TRUE))</f>
        <v>0.28283999999999998</v>
      </c>
      <c r="I398" s="37">
        <f t="shared" si="11"/>
        <v>0</v>
      </c>
    </row>
    <row r="399" spans="5:9">
      <c r="E399">
        <v>393</v>
      </c>
      <c r="F399" s="35">
        <f>IFERROR('i. air travel'!K409,0)</f>
        <v>0</v>
      </c>
      <c r="G399" s="36">
        <f>IFERROR(F399*'i. air travel'!I409,0)</f>
        <v>0</v>
      </c>
      <c r="H399" s="28">
        <f>IF(ISERROR(VLOOKUP(F399,'emission factors'!$C$7:$D$9,2,TRUE)),"",VLOOKUP(F399,'emission factors'!$C$7:$D$9,2,TRUE))</f>
        <v>0.28283999999999998</v>
      </c>
      <c r="I399" s="37">
        <f t="shared" si="11"/>
        <v>0</v>
      </c>
    </row>
    <row r="400" spans="5:9">
      <c r="E400">
        <v>394</v>
      </c>
      <c r="F400" s="35">
        <f>IFERROR('i. air travel'!K410,0)</f>
        <v>0</v>
      </c>
      <c r="G400" s="36">
        <f>IFERROR(F400*'i. air travel'!I410,0)</f>
        <v>0</v>
      </c>
      <c r="H400" s="28">
        <f>IF(ISERROR(VLOOKUP(F400,'emission factors'!$C$7:$D$9,2,TRUE)),"",VLOOKUP(F400,'emission factors'!$C$7:$D$9,2,TRUE))</f>
        <v>0.28283999999999998</v>
      </c>
      <c r="I400" s="37">
        <f t="shared" si="11"/>
        <v>0</v>
      </c>
    </row>
    <row r="401" spans="5:9">
      <c r="E401">
        <v>395</v>
      </c>
      <c r="F401" s="35">
        <f>IFERROR('i. air travel'!K411,0)</f>
        <v>0</v>
      </c>
      <c r="G401" s="36">
        <f>IFERROR(F401*'i. air travel'!I411,0)</f>
        <v>0</v>
      </c>
      <c r="H401" s="28">
        <f>IF(ISERROR(VLOOKUP(F401,'emission factors'!$C$7:$D$9,2,TRUE)),"",VLOOKUP(F401,'emission factors'!$C$7:$D$9,2,TRUE))</f>
        <v>0.28283999999999998</v>
      </c>
      <c r="I401" s="37">
        <f t="shared" si="11"/>
        <v>0</v>
      </c>
    </row>
    <row r="402" spans="5:9">
      <c r="E402">
        <v>396</v>
      </c>
      <c r="F402" s="35">
        <f>IFERROR('i. air travel'!K412,0)</f>
        <v>0</v>
      </c>
      <c r="G402" s="36">
        <f>IFERROR(F402*'i. air travel'!I412,0)</f>
        <v>0</v>
      </c>
      <c r="H402" s="28">
        <f>IF(ISERROR(VLOOKUP(F402,'emission factors'!$C$7:$D$9,2,TRUE)),"",VLOOKUP(F402,'emission factors'!$C$7:$D$9,2,TRUE))</f>
        <v>0.28283999999999998</v>
      </c>
      <c r="I402" s="37">
        <f t="shared" si="11"/>
        <v>0</v>
      </c>
    </row>
    <row r="403" spans="5:9">
      <c r="E403">
        <v>397</v>
      </c>
      <c r="F403" s="35">
        <f>IFERROR('i. air travel'!K413,0)</f>
        <v>0</v>
      </c>
      <c r="G403" s="36">
        <f>IFERROR(F403*'i. air travel'!I413,0)</f>
        <v>0</v>
      </c>
      <c r="H403" s="28">
        <f>IF(ISERROR(VLOOKUP(F403,'emission factors'!$C$7:$D$9,2,TRUE)),"",VLOOKUP(F403,'emission factors'!$C$7:$D$9,2,TRUE))</f>
        <v>0.28283999999999998</v>
      </c>
      <c r="I403" s="37">
        <f t="shared" si="11"/>
        <v>0</v>
      </c>
    </row>
    <row r="404" spans="5:9">
      <c r="E404">
        <v>398</v>
      </c>
      <c r="F404" s="35">
        <f>IFERROR('i. air travel'!K414,0)</f>
        <v>0</v>
      </c>
      <c r="G404" s="36">
        <f>IFERROR(F404*'i. air travel'!I414,0)</f>
        <v>0</v>
      </c>
      <c r="H404" s="28">
        <f>IF(ISERROR(VLOOKUP(F404,'emission factors'!$C$7:$D$9,2,TRUE)),"",VLOOKUP(F404,'emission factors'!$C$7:$D$9,2,TRUE))</f>
        <v>0.28283999999999998</v>
      </c>
      <c r="I404" s="37">
        <f t="shared" si="11"/>
        <v>0</v>
      </c>
    </row>
    <row r="405" spans="5:9">
      <c r="E405">
        <v>399</v>
      </c>
      <c r="F405" s="35">
        <f>IFERROR('i. air travel'!K415,0)</f>
        <v>0</v>
      </c>
      <c r="G405" s="36">
        <f>IFERROR(F405*'i. air travel'!I415,0)</f>
        <v>0</v>
      </c>
      <c r="H405" s="28">
        <f>IF(ISERROR(VLOOKUP(F405,'emission factors'!$C$7:$D$9,2,TRUE)),"",VLOOKUP(F405,'emission factors'!$C$7:$D$9,2,TRUE))</f>
        <v>0.28283999999999998</v>
      </c>
      <c r="I405" s="37">
        <f t="shared" si="11"/>
        <v>0</v>
      </c>
    </row>
    <row r="406" spans="5:9">
      <c r="E406">
        <v>400</v>
      </c>
      <c r="F406" s="35">
        <f>IFERROR('i. air travel'!K416,0)</f>
        <v>0</v>
      </c>
      <c r="G406" s="36">
        <f>IFERROR(F406*'i. air travel'!I416,0)</f>
        <v>0</v>
      </c>
      <c r="H406" s="28">
        <f>IF(ISERROR(VLOOKUP(F406,'emission factors'!$C$7:$D$9,2,TRUE)),"",VLOOKUP(F406,'emission factors'!$C$7:$D$9,2,TRUE))</f>
        <v>0.28283999999999998</v>
      </c>
      <c r="I406" s="37">
        <f t="shared" si="11"/>
        <v>0</v>
      </c>
    </row>
    <row r="407" spans="5:9">
      <c r="E407">
        <v>401</v>
      </c>
      <c r="F407" s="35">
        <f>IFERROR('i. air travel'!K417,0)</f>
        <v>0</v>
      </c>
      <c r="G407" s="36">
        <f>IFERROR(F407*'i. air travel'!I417,0)</f>
        <v>0</v>
      </c>
      <c r="H407" s="28">
        <f>IF(ISERROR(VLOOKUP(F407,'emission factors'!$C$7:$D$9,2,TRUE)),"",VLOOKUP(F407,'emission factors'!$C$7:$D$9,2,TRUE))</f>
        <v>0.28283999999999998</v>
      </c>
      <c r="I407" s="37">
        <f t="shared" si="11"/>
        <v>0</v>
      </c>
    </row>
    <row r="408" spans="5:9">
      <c r="E408">
        <v>402</v>
      </c>
      <c r="F408" s="35">
        <f>IFERROR('i. air travel'!K418,0)</f>
        <v>0</v>
      </c>
      <c r="G408" s="36">
        <f>IFERROR(F408*'i. air travel'!I418,0)</f>
        <v>0</v>
      </c>
      <c r="H408" s="28">
        <f>IF(ISERROR(VLOOKUP(F408,'emission factors'!$C$7:$D$9,2,TRUE)),"",VLOOKUP(F408,'emission factors'!$C$7:$D$9,2,TRUE))</f>
        <v>0.28283999999999998</v>
      </c>
      <c r="I408" s="37">
        <f t="shared" si="11"/>
        <v>0</v>
      </c>
    </row>
    <row r="409" spans="5:9">
      <c r="E409">
        <v>403</v>
      </c>
      <c r="F409" s="35">
        <f>IFERROR('i. air travel'!K419,0)</f>
        <v>0</v>
      </c>
      <c r="G409" s="36">
        <f>IFERROR(F409*'i. air travel'!I419,0)</f>
        <v>0</v>
      </c>
      <c r="H409" s="28">
        <f>IF(ISERROR(VLOOKUP(F409,'emission factors'!$C$7:$D$9,2,TRUE)),"",VLOOKUP(F409,'emission factors'!$C$7:$D$9,2,TRUE))</f>
        <v>0.28283999999999998</v>
      </c>
      <c r="I409" s="37">
        <f t="shared" si="11"/>
        <v>0</v>
      </c>
    </row>
    <row r="410" spans="5:9">
      <c r="E410">
        <v>404</v>
      </c>
      <c r="F410" s="35">
        <f>IFERROR('i. air travel'!K420,0)</f>
        <v>0</v>
      </c>
      <c r="G410" s="36">
        <f>IFERROR(F410*'i. air travel'!I420,0)</f>
        <v>0</v>
      </c>
      <c r="H410" s="28">
        <f>IF(ISERROR(VLOOKUP(F410,'emission factors'!$C$7:$D$9,2,TRUE)),"",VLOOKUP(F410,'emission factors'!$C$7:$D$9,2,TRUE))</f>
        <v>0.28283999999999998</v>
      </c>
      <c r="I410" s="37">
        <f t="shared" si="11"/>
        <v>0</v>
      </c>
    </row>
    <row r="411" spans="5:9">
      <c r="E411">
        <v>405</v>
      </c>
      <c r="F411" s="35">
        <f>IFERROR('i. air travel'!K421,0)</f>
        <v>0</v>
      </c>
      <c r="G411" s="36">
        <f>IFERROR(F411*'i. air travel'!I421,0)</f>
        <v>0</v>
      </c>
      <c r="H411" s="28">
        <f>IF(ISERROR(VLOOKUP(F411,'emission factors'!$C$7:$D$9,2,TRUE)),"",VLOOKUP(F411,'emission factors'!$C$7:$D$9,2,TRUE))</f>
        <v>0.28283999999999998</v>
      </c>
      <c r="I411" s="37">
        <f t="shared" si="11"/>
        <v>0</v>
      </c>
    </row>
    <row r="412" spans="5:9">
      <c r="E412">
        <v>406</v>
      </c>
      <c r="F412" s="35">
        <f>IFERROR('i. air travel'!K422,0)</f>
        <v>0</v>
      </c>
      <c r="G412" s="36">
        <f>IFERROR(F412*'i. air travel'!I422,0)</f>
        <v>0</v>
      </c>
      <c r="H412" s="28">
        <f>IF(ISERROR(VLOOKUP(F412,'emission factors'!$C$7:$D$9,2,TRUE)),"",VLOOKUP(F412,'emission factors'!$C$7:$D$9,2,TRUE))</f>
        <v>0.28283999999999998</v>
      </c>
      <c r="I412" s="37">
        <f t="shared" si="11"/>
        <v>0</v>
      </c>
    </row>
    <row r="413" spans="5:9">
      <c r="E413">
        <v>407</v>
      </c>
      <c r="F413" s="35">
        <f>IFERROR('i. air travel'!K423,0)</f>
        <v>0</v>
      </c>
      <c r="G413" s="36">
        <f>IFERROR(F413*'i. air travel'!I423,0)</f>
        <v>0</v>
      </c>
      <c r="H413" s="28">
        <f>IF(ISERROR(VLOOKUP(F413,'emission factors'!$C$7:$D$9,2,TRUE)),"",VLOOKUP(F413,'emission factors'!$C$7:$D$9,2,TRUE))</f>
        <v>0.28283999999999998</v>
      </c>
      <c r="I413" s="37">
        <f t="shared" si="11"/>
        <v>0</v>
      </c>
    </row>
    <row r="414" spans="5:9">
      <c r="E414">
        <v>408</v>
      </c>
      <c r="F414" s="35">
        <f>IFERROR('i. air travel'!K424,0)</f>
        <v>0</v>
      </c>
      <c r="G414" s="36">
        <f>IFERROR(F414*'i. air travel'!I424,0)</f>
        <v>0</v>
      </c>
      <c r="H414" s="28">
        <f>IF(ISERROR(VLOOKUP(F414,'emission factors'!$C$7:$D$9,2,TRUE)),"",VLOOKUP(F414,'emission factors'!$C$7:$D$9,2,TRUE))</f>
        <v>0.28283999999999998</v>
      </c>
      <c r="I414" s="37">
        <f t="shared" si="11"/>
        <v>0</v>
      </c>
    </row>
    <row r="415" spans="5:9">
      <c r="E415">
        <v>409</v>
      </c>
      <c r="F415" s="35">
        <f>IFERROR('i. air travel'!K425,0)</f>
        <v>0</v>
      </c>
      <c r="G415" s="36">
        <f>IFERROR(F415*'i. air travel'!I425,0)</f>
        <v>0</v>
      </c>
      <c r="H415" s="28">
        <f>IF(ISERROR(VLOOKUP(F415,'emission factors'!$C$7:$D$9,2,TRUE)),"",VLOOKUP(F415,'emission factors'!$C$7:$D$9,2,TRUE))</f>
        <v>0.28283999999999998</v>
      </c>
      <c r="I415" s="37">
        <f t="shared" si="11"/>
        <v>0</v>
      </c>
    </row>
    <row r="416" spans="5:9">
      <c r="E416">
        <v>410</v>
      </c>
      <c r="F416" s="35">
        <f>IFERROR('i. air travel'!K426,0)</f>
        <v>0</v>
      </c>
      <c r="G416" s="36">
        <f>IFERROR(F416*'i. air travel'!I426,0)</f>
        <v>0</v>
      </c>
      <c r="H416" s="28">
        <f>IF(ISERROR(VLOOKUP(F416,'emission factors'!$C$7:$D$9,2,TRUE)),"",VLOOKUP(F416,'emission factors'!$C$7:$D$9,2,TRUE))</f>
        <v>0.28283999999999998</v>
      </c>
      <c r="I416" s="37">
        <f t="shared" si="11"/>
        <v>0</v>
      </c>
    </row>
    <row r="417" spans="5:9">
      <c r="E417">
        <v>411</v>
      </c>
      <c r="F417" s="35">
        <f>IFERROR('i. air travel'!K427,0)</f>
        <v>0</v>
      </c>
      <c r="G417" s="36">
        <f>IFERROR(F417*'i. air travel'!I427,0)</f>
        <v>0</v>
      </c>
      <c r="H417" s="28">
        <f>IF(ISERROR(VLOOKUP(F417,'emission factors'!$C$7:$D$9,2,TRUE)),"",VLOOKUP(F417,'emission factors'!$C$7:$D$9,2,TRUE))</f>
        <v>0.28283999999999998</v>
      </c>
      <c r="I417" s="37">
        <f t="shared" si="11"/>
        <v>0</v>
      </c>
    </row>
    <row r="418" spans="5:9">
      <c r="E418">
        <v>412</v>
      </c>
      <c r="F418" s="35">
        <f>IFERROR('i. air travel'!K428,0)</f>
        <v>0</v>
      </c>
      <c r="G418" s="36">
        <f>IFERROR(F418*'i. air travel'!I428,0)</f>
        <v>0</v>
      </c>
      <c r="H418" s="28">
        <f>IF(ISERROR(VLOOKUP(F418,'emission factors'!$C$7:$D$9,2,TRUE)),"",VLOOKUP(F418,'emission factors'!$C$7:$D$9,2,TRUE))</f>
        <v>0.28283999999999998</v>
      </c>
      <c r="I418" s="37">
        <f t="shared" si="11"/>
        <v>0</v>
      </c>
    </row>
    <row r="419" spans="5:9">
      <c r="E419">
        <v>413</v>
      </c>
      <c r="F419" s="35">
        <f>IFERROR('i. air travel'!K429,0)</f>
        <v>0</v>
      </c>
      <c r="G419" s="36">
        <f>IFERROR(F419*'i. air travel'!I429,0)</f>
        <v>0</v>
      </c>
      <c r="H419" s="28">
        <f>IF(ISERROR(VLOOKUP(F419,'emission factors'!$C$7:$D$9,2,TRUE)),"",VLOOKUP(F419,'emission factors'!$C$7:$D$9,2,TRUE))</f>
        <v>0.28283999999999998</v>
      </c>
      <c r="I419" s="37">
        <f t="shared" si="11"/>
        <v>0</v>
      </c>
    </row>
    <row r="420" spans="5:9">
      <c r="E420">
        <v>414</v>
      </c>
      <c r="F420" s="35">
        <f>IFERROR('i. air travel'!K430,0)</f>
        <v>0</v>
      </c>
      <c r="G420" s="36">
        <f>IFERROR(F420*'i. air travel'!I430,0)</f>
        <v>0</v>
      </c>
      <c r="H420" s="28">
        <f>IF(ISERROR(VLOOKUP(F420,'emission factors'!$C$7:$D$9,2,TRUE)),"",VLOOKUP(F420,'emission factors'!$C$7:$D$9,2,TRUE))</f>
        <v>0.28283999999999998</v>
      </c>
      <c r="I420" s="37">
        <f t="shared" si="11"/>
        <v>0</v>
      </c>
    </row>
    <row r="421" spans="5:9">
      <c r="E421">
        <v>415</v>
      </c>
      <c r="F421" s="35">
        <f>IFERROR('i. air travel'!K431,0)</f>
        <v>0</v>
      </c>
      <c r="G421" s="36">
        <f>IFERROR(F421*'i. air travel'!I431,0)</f>
        <v>0</v>
      </c>
      <c r="H421" s="28">
        <f>IF(ISERROR(VLOOKUP(F421,'emission factors'!$C$7:$D$9,2,TRUE)),"",VLOOKUP(F421,'emission factors'!$C$7:$D$9,2,TRUE))</f>
        <v>0.28283999999999998</v>
      </c>
      <c r="I421" s="37">
        <f t="shared" si="11"/>
        <v>0</v>
      </c>
    </row>
    <row r="422" spans="5:9">
      <c r="E422">
        <v>416</v>
      </c>
      <c r="F422" s="35">
        <f>IFERROR('i. air travel'!K432,0)</f>
        <v>0</v>
      </c>
      <c r="G422" s="36">
        <f>IFERROR(F422*'i. air travel'!I432,0)</f>
        <v>0</v>
      </c>
      <c r="H422" s="28">
        <f>IF(ISERROR(VLOOKUP(F422,'emission factors'!$C$7:$D$9,2,TRUE)),"",VLOOKUP(F422,'emission factors'!$C$7:$D$9,2,TRUE))</f>
        <v>0.28283999999999998</v>
      </c>
      <c r="I422" s="37">
        <f t="shared" si="11"/>
        <v>0</v>
      </c>
    </row>
    <row r="423" spans="5:9">
      <c r="E423">
        <v>417</v>
      </c>
      <c r="F423" s="35">
        <f>IFERROR('i. air travel'!K433,0)</f>
        <v>0</v>
      </c>
      <c r="G423" s="36">
        <f>IFERROR(F423*'i. air travel'!I433,0)</f>
        <v>0</v>
      </c>
      <c r="H423" s="28">
        <f>IF(ISERROR(VLOOKUP(F423,'emission factors'!$C$7:$D$9,2,TRUE)),"",VLOOKUP(F423,'emission factors'!$C$7:$D$9,2,TRUE))</f>
        <v>0.28283999999999998</v>
      </c>
      <c r="I423" s="37">
        <f t="shared" si="11"/>
        <v>0</v>
      </c>
    </row>
    <row r="424" spans="5:9">
      <c r="E424">
        <v>418</v>
      </c>
      <c r="F424" s="35">
        <f>IFERROR('i. air travel'!K434,0)</f>
        <v>0</v>
      </c>
      <c r="G424" s="36">
        <f>IFERROR(F424*'i. air travel'!I434,0)</f>
        <v>0</v>
      </c>
      <c r="H424" s="28">
        <f>IF(ISERROR(VLOOKUP(F424,'emission factors'!$C$7:$D$9,2,TRUE)),"",VLOOKUP(F424,'emission factors'!$C$7:$D$9,2,TRUE))</f>
        <v>0.28283999999999998</v>
      </c>
      <c r="I424" s="37">
        <f t="shared" si="11"/>
        <v>0</v>
      </c>
    </row>
    <row r="425" spans="5:9">
      <c r="E425">
        <v>419</v>
      </c>
      <c r="F425" s="35">
        <f>IFERROR('i. air travel'!K435,0)</f>
        <v>0</v>
      </c>
      <c r="G425" s="36">
        <f>IFERROR(F425*'i. air travel'!I435,0)</f>
        <v>0</v>
      </c>
      <c r="H425" s="28">
        <f>IF(ISERROR(VLOOKUP(F425,'emission factors'!$C$7:$D$9,2,TRUE)),"",VLOOKUP(F425,'emission factors'!$C$7:$D$9,2,TRUE))</f>
        <v>0.28283999999999998</v>
      </c>
      <c r="I425" s="37">
        <f t="shared" si="11"/>
        <v>0</v>
      </c>
    </row>
    <row r="426" spans="5:9">
      <c r="E426">
        <v>420</v>
      </c>
      <c r="F426" s="35">
        <f>IFERROR('i. air travel'!K436,0)</f>
        <v>0</v>
      </c>
      <c r="G426" s="36">
        <f>IFERROR(F426*'i. air travel'!I436,0)</f>
        <v>0</v>
      </c>
      <c r="H426" s="28">
        <f>IF(ISERROR(VLOOKUP(F426,'emission factors'!$C$7:$D$9,2,TRUE)),"",VLOOKUP(F426,'emission factors'!$C$7:$D$9,2,TRUE))</f>
        <v>0.28283999999999998</v>
      </c>
      <c r="I426" s="37">
        <f t="shared" si="11"/>
        <v>0</v>
      </c>
    </row>
    <row r="427" spans="5:9">
      <c r="E427">
        <v>421</v>
      </c>
      <c r="F427" s="35">
        <f>IFERROR('i. air travel'!K437,0)</f>
        <v>0</v>
      </c>
      <c r="G427" s="36">
        <f>IFERROR(F427*'i. air travel'!I437,0)</f>
        <v>0</v>
      </c>
      <c r="H427" s="28">
        <f>IF(ISERROR(VLOOKUP(F427,'emission factors'!$C$7:$D$9,2,TRUE)),"",VLOOKUP(F427,'emission factors'!$C$7:$D$9,2,TRUE))</f>
        <v>0.28283999999999998</v>
      </c>
      <c r="I427" s="37">
        <f t="shared" si="11"/>
        <v>0</v>
      </c>
    </row>
    <row r="428" spans="5:9">
      <c r="E428">
        <v>422</v>
      </c>
      <c r="F428" s="35">
        <f>IFERROR('i. air travel'!K438,0)</f>
        <v>0</v>
      </c>
      <c r="G428" s="36">
        <f>IFERROR(F428*'i. air travel'!I438,0)</f>
        <v>0</v>
      </c>
      <c r="H428" s="28">
        <f>IF(ISERROR(VLOOKUP(F428,'emission factors'!$C$7:$D$9,2,TRUE)),"",VLOOKUP(F428,'emission factors'!$C$7:$D$9,2,TRUE))</f>
        <v>0.28283999999999998</v>
      </c>
      <c r="I428" s="37">
        <f t="shared" si="11"/>
        <v>0</v>
      </c>
    </row>
    <row r="429" spans="5:9">
      <c r="E429">
        <v>423</v>
      </c>
      <c r="F429" s="35">
        <f>IFERROR('i. air travel'!K439,0)</f>
        <v>0</v>
      </c>
      <c r="G429" s="36">
        <f>IFERROR(F429*'i. air travel'!I439,0)</f>
        <v>0</v>
      </c>
      <c r="H429" s="28">
        <f>IF(ISERROR(VLOOKUP(F429,'emission factors'!$C$7:$D$9,2,TRUE)),"",VLOOKUP(F429,'emission factors'!$C$7:$D$9,2,TRUE))</f>
        <v>0.28283999999999998</v>
      </c>
      <c r="I429" s="37">
        <f t="shared" si="11"/>
        <v>0</v>
      </c>
    </row>
    <row r="430" spans="5:9">
      <c r="E430">
        <v>424</v>
      </c>
      <c r="F430" s="35">
        <f>IFERROR('i. air travel'!K440,0)</f>
        <v>0</v>
      </c>
      <c r="G430" s="36">
        <f>IFERROR(F430*'i. air travel'!I440,0)</f>
        <v>0</v>
      </c>
      <c r="H430" s="28">
        <f>IF(ISERROR(VLOOKUP(F430,'emission factors'!$C$7:$D$9,2,TRUE)),"",VLOOKUP(F430,'emission factors'!$C$7:$D$9,2,TRUE))</f>
        <v>0.28283999999999998</v>
      </c>
      <c r="I430" s="37">
        <f t="shared" si="11"/>
        <v>0</v>
      </c>
    </row>
    <row r="431" spans="5:9">
      <c r="E431">
        <v>425</v>
      </c>
      <c r="F431" s="35">
        <f>IFERROR('i. air travel'!K441,0)</f>
        <v>0</v>
      </c>
      <c r="G431" s="36">
        <f>IFERROR(F431*'i. air travel'!I441,0)</f>
        <v>0</v>
      </c>
      <c r="H431" s="28">
        <f>IF(ISERROR(VLOOKUP(F431,'emission factors'!$C$7:$D$9,2,TRUE)),"",VLOOKUP(F431,'emission factors'!$C$7:$D$9,2,TRUE))</f>
        <v>0.28283999999999998</v>
      </c>
      <c r="I431" s="37">
        <f t="shared" si="11"/>
        <v>0</v>
      </c>
    </row>
    <row r="432" spans="5:9">
      <c r="E432">
        <v>426</v>
      </c>
      <c r="F432" s="35">
        <f>IFERROR('i. air travel'!K442,0)</f>
        <v>0</v>
      </c>
      <c r="G432" s="36">
        <f>IFERROR(F432*'i. air travel'!I442,0)</f>
        <v>0</v>
      </c>
      <c r="H432" s="28">
        <f>IF(ISERROR(VLOOKUP(F432,'emission factors'!$C$7:$D$9,2,TRUE)),"",VLOOKUP(F432,'emission factors'!$C$7:$D$9,2,TRUE))</f>
        <v>0.28283999999999998</v>
      </c>
      <c r="I432" s="37">
        <f t="shared" si="11"/>
        <v>0</v>
      </c>
    </row>
    <row r="433" spans="5:9">
      <c r="E433">
        <v>427</v>
      </c>
      <c r="F433" s="35">
        <f>IFERROR('i. air travel'!K443,0)</f>
        <v>0</v>
      </c>
      <c r="G433" s="36">
        <f>IFERROR(F433*'i. air travel'!I443,0)</f>
        <v>0</v>
      </c>
      <c r="H433" s="28">
        <f>IF(ISERROR(VLOOKUP(F433,'emission factors'!$C$7:$D$9,2,TRUE)),"",VLOOKUP(F433,'emission factors'!$C$7:$D$9,2,TRUE))</f>
        <v>0.28283999999999998</v>
      </c>
      <c r="I433" s="37">
        <f t="shared" si="11"/>
        <v>0</v>
      </c>
    </row>
    <row r="434" spans="5:9">
      <c r="E434">
        <v>428</v>
      </c>
      <c r="F434" s="35">
        <f>IFERROR('i. air travel'!K444,0)</f>
        <v>0</v>
      </c>
      <c r="G434" s="36">
        <f>IFERROR(F434*'i. air travel'!I444,0)</f>
        <v>0</v>
      </c>
      <c r="H434" s="28">
        <f>IF(ISERROR(VLOOKUP(F434,'emission factors'!$C$7:$D$9,2,TRUE)),"",VLOOKUP(F434,'emission factors'!$C$7:$D$9,2,TRUE))</f>
        <v>0.28283999999999998</v>
      </c>
      <c r="I434" s="37">
        <f t="shared" si="11"/>
        <v>0</v>
      </c>
    </row>
    <row r="435" spans="5:9">
      <c r="E435">
        <v>429</v>
      </c>
      <c r="F435" s="35">
        <f>IFERROR('i. air travel'!K445,0)</f>
        <v>0</v>
      </c>
      <c r="G435" s="36">
        <f>IFERROR(F435*'i. air travel'!I445,0)</f>
        <v>0</v>
      </c>
      <c r="H435" s="28">
        <f>IF(ISERROR(VLOOKUP(F435,'emission factors'!$C$7:$D$9,2,TRUE)),"",VLOOKUP(F435,'emission factors'!$C$7:$D$9,2,TRUE))</f>
        <v>0.28283999999999998</v>
      </c>
      <c r="I435" s="37">
        <f t="shared" si="11"/>
        <v>0</v>
      </c>
    </row>
    <row r="436" spans="5:9">
      <c r="E436">
        <v>430</v>
      </c>
      <c r="F436" s="35">
        <f>IFERROR('i. air travel'!K446,0)</f>
        <v>0</v>
      </c>
      <c r="G436" s="36">
        <f>IFERROR(F436*'i. air travel'!I446,0)</f>
        <v>0</v>
      </c>
      <c r="H436" s="28">
        <f>IF(ISERROR(VLOOKUP(F436,'emission factors'!$C$7:$D$9,2,TRUE)),"",VLOOKUP(F436,'emission factors'!$C$7:$D$9,2,TRUE))</f>
        <v>0.28283999999999998</v>
      </c>
      <c r="I436" s="37">
        <f t="shared" si="11"/>
        <v>0</v>
      </c>
    </row>
    <row r="437" spans="5:9">
      <c r="E437">
        <v>431</v>
      </c>
      <c r="F437" s="35">
        <f>IFERROR('i. air travel'!K447,0)</f>
        <v>0</v>
      </c>
      <c r="G437" s="36">
        <f>IFERROR(F437*'i. air travel'!I447,0)</f>
        <v>0</v>
      </c>
      <c r="H437" s="28">
        <f>IF(ISERROR(VLOOKUP(F437,'emission factors'!$C$7:$D$9,2,TRUE)),"",VLOOKUP(F437,'emission factors'!$C$7:$D$9,2,TRUE))</f>
        <v>0.28283999999999998</v>
      </c>
      <c r="I437" s="37">
        <f t="shared" si="11"/>
        <v>0</v>
      </c>
    </row>
    <row r="438" spans="5:9">
      <c r="E438">
        <v>432</v>
      </c>
      <c r="F438" s="35">
        <f>IFERROR('i. air travel'!K448,0)</f>
        <v>0</v>
      </c>
      <c r="G438" s="36">
        <f>IFERROR(F438*'i. air travel'!I448,0)</f>
        <v>0</v>
      </c>
      <c r="H438" s="28">
        <f>IF(ISERROR(VLOOKUP(F438,'emission factors'!$C$7:$D$9,2,TRUE)),"",VLOOKUP(F438,'emission factors'!$C$7:$D$9,2,TRUE))</f>
        <v>0.28283999999999998</v>
      </c>
      <c r="I438" s="37">
        <f t="shared" si="11"/>
        <v>0</v>
      </c>
    </row>
    <row r="439" spans="5:9">
      <c r="E439">
        <v>433</v>
      </c>
      <c r="F439" s="35">
        <f>IFERROR('i. air travel'!K449,0)</f>
        <v>0</v>
      </c>
      <c r="G439" s="36">
        <f>IFERROR(F439*'i. air travel'!I449,0)</f>
        <v>0</v>
      </c>
      <c r="H439" s="28">
        <f>IF(ISERROR(VLOOKUP(F439,'emission factors'!$C$7:$D$9,2,TRUE)),"",VLOOKUP(F439,'emission factors'!$C$7:$D$9,2,TRUE))</f>
        <v>0.28283999999999998</v>
      </c>
      <c r="I439" s="37">
        <f t="shared" si="11"/>
        <v>0</v>
      </c>
    </row>
    <row r="440" spans="5:9">
      <c r="E440">
        <v>434</v>
      </c>
      <c r="F440" s="35">
        <f>IFERROR('i. air travel'!K450,0)</f>
        <v>0</v>
      </c>
      <c r="G440" s="36">
        <f>IFERROR(F440*'i. air travel'!I450,0)</f>
        <v>0</v>
      </c>
      <c r="H440" s="28">
        <f>IF(ISERROR(VLOOKUP(F440,'emission factors'!$C$7:$D$9,2,TRUE)),"",VLOOKUP(F440,'emission factors'!$C$7:$D$9,2,TRUE))</f>
        <v>0.28283999999999998</v>
      </c>
      <c r="I440" s="37">
        <f t="shared" si="11"/>
        <v>0</v>
      </c>
    </row>
    <row r="441" spans="5:9">
      <c r="E441">
        <v>435</v>
      </c>
      <c r="F441" s="35">
        <f>IFERROR('i. air travel'!K451,0)</f>
        <v>0</v>
      </c>
      <c r="G441" s="36">
        <f>IFERROR(F441*'i. air travel'!I451,0)</f>
        <v>0</v>
      </c>
      <c r="H441" s="28">
        <f>IF(ISERROR(VLOOKUP(F441,'emission factors'!$C$7:$D$9,2,TRUE)),"",VLOOKUP(F441,'emission factors'!$C$7:$D$9,2,TRUE))</f>
        <v>0.28283999999999998</v>
      </c>
      <c r="I441" s="37">
        <f t="shared" si="11"/>
        <v>0</v>
      </c>
    </row>
    <row r="442" spans="5:9">
      <c r="E442">
        <v>436</v>
      </c>
      <c r="F442" s="35">
        <f>IFERROR('i. air travel'!K452,0)</f>
        <v>0</v>
      </c>
      <c r="G442" s="36">
        <f>IFERROR(F442*'i. air travel'!I452,0)</f>
        <v>0</v>
      </c>
      <c r="H442" s="28">
        <f>IF(ISERROR(VLOOKUP(F442,'emission factors'!$C$7:$D$9,2,TRUE)),"",VLOOKUP(F442,'emission factors'!$C$7:$D$9,2,TRUE))</f>
        <v>0.28283999999999998</v>
      </c>
      <c r="I442" s="37">
        <f t="shared" si="11"/>
        <v>0</v>
      </c>
    </row>
    <row r="443" spans="5:9">
      <c r="E443">
        <v>437</v>
      </c>
      <c r="F443" s="35">
        <f>IFERROR('i. air travel'!K453,0)</f>
        <v>0</v>
      </c>
      <c r="G443" s="36">
        <f>IFERROR(F443*'i. air travel'!I453,0)</f>
        <v>0</v>
      </c>
      <c r="H443" s="28">
        <f>IF(ISERROR(VLOOKUP(F443,'emission factors'!$C$7:$D$9,2,TRUE)),"",VLOOKUP(F443,'emission factors'!$C$7:$D$9,2,TRUE))</f>
        <v>0.28283999999999998</v>
      </c>
      <c r="I443" s="37">
        <f t="shared" si="11"/>
        <v>0</v>
      </c>
    </row>
    <row r="444" spans="5:9">
      <c r="E444">
        <v>438</v>
      </c>
      <c r="F444" s="35">
        <f>IFERROR('i. air travel'!K454,0)</f>
        <v>0</v>
      </c>
      <c r="G444" s="36">
        <f>IFERROR(F444*'i. air travel'!I454,0)</f>
        <v>0</v>
      </c>
      <c r="H444" s="28">
        <f>IF(ISERROR(VLOOKUP(F444,'emission factors'!$C$7:$D$9,2,TRUE)),"",VLOOKUP(F444,'emission factors'!$C$7:$D$9,2,TRUE))</f>
        <v>0.28283999999999998</v>
      </c>
      <c r="I444" s="37">
        <f t="shared" si="11"/>
        <v>0</v>
      </c>
    </row>
    <row r="445" spans="5:9">
      <c r="E445">
        <v>439</v>
      </c>
      <c r="F445" s="35">
        <f>IFERROR('i. air travel'!K455,0)</f>
        <v>0</v>
      </c>
      <c r="G445" s="36">
        <f>IFERROR(F445*'i. air travel'!I455,0)</f>
        <v>0</v>
      </c>
      <c r="H445" s="28">
        <f>IF(ISERROR(VLOOKUP(F445,'emission factors'!$C$7:$D$9,2,TRUE)),"",VLOOKUP(F445,'emission factors'!$C$7:$D$9,2,TRUE))</f>
        <v>0.28283999999999998</v>
      </c>
      <c r="I445" s="37">
        <f t="shared" si="11"/>
        <v>0</v>
      </c>
    </row>
    <row r="446" spans="5:9">
      <c r="E446">
        <v>440</v>
      </c>
      <c r="F446" s="35">
        <f>IFERROR('i. air travel'!K456,0)</f>
        <v>0</v>
      </c>
      <c r="G446" s="36">
        <f>IFERROR(F446*'i. air travel'!I456,0)</f>
        <v>0</v>
      </c>
      <c r="H446" s="28">
        <f>IF(ISERROR(VLOOKUP(F446,'emission factors'!$C$7:$D$9,2,TRUE)),"",VLOOKUP(F446,'emission factors'!$C$7:$D$9,2,TRUE))</f>
        <v>0.28283999999999998</v>
      </c>
      <c r="I446" s="37">
        <f t="shared" si="11"/>
        <v>0</v>
      </c>
    </row>
    <row r="447" spans="5:9">
      <c r="E447">
        <v>441</v>
      </c>
      <c r="F447" s="35">
        <f>IFERROR('i. air travel'!K457,0)</f>
        <v>0</v>
      </c>
      <c r="G447" s="36">
        <f>IFERROR(F447*'i. air travel'!I457,0)</f>
        <v>0</v>
      </c>
      <c r="H447" s="28">
        <f>IF(ISERROR(VLOOKUP(F447,'emission factors'!$C$7:$D$9,2,TRUE)),"",VLOOKUP(F447,'emission factors'!$C$7:$D$9,2,TRUE))</f>
        <v>0.28283999999999998</v>
      </c>
      <c r="I447" s="37">
        <f t="shared" si="11"/>
        <v>0</v>
      </c>
    </row>
    <row r="448" spans="5:9">
      <c r="E448">
        <v>442</v>
      </c>
      <c r="F448" s="35">
        <f>IFERROR('i. air travel'!K458,0)</f>
        <v>0</v>
      </c>
      <c r="G448" s="36">
        <f>IFERROR(F448*'i. air travel'!I458,0)</f>
        <v>0</v>
      </c>
      <c r="H448" s="28">
        <f>IF(ISERROR(VLOOKUP(F448,'emission factors'!$C$7:$D$9,2,TRUE)),"",VLOOKUP(F448,'emission factors'!$C$7:$D$9,2,TRUE))</f>
        <v>0.28283999999999998</v>
      </c>
      <c r="I448" s="37">
        <f t="shared" si="11"/>
        <v>0</v>
      </c>
    </row>
    <row r="449" spans="5:9">
      <c r="E449">
        <v>443</v>
      </c>
      <c r="F449" s="35">
        <f>IFERROR('i. air travel'!K459,0)</f>
        <v>0</v>
      </c>
      <c r="G449" s="36">
        <f>IFERROR(F449*'i. air travel'!I459,0)</f>
        <v>0</v>
      </c>
      <c r="H449" s="28">
        <f>IF(ISERROR(VLOOKUP(F449,'emission factors'!$C$7:$D$9,2,TRUE)),"",VLOOKUP(F449,'emission factors'!$C$7:$D$9,2,TRUE))</f>
        <v>0.28283999999999998</v>
      </c>
      <c r="I449" s="37">
        <f t="shared" si="11"/>
        <v>0</v>
      </c>
    </row>
    <row r="450" spans="5:9">
      <c r="E450">
        <v>444</v>
      </c>
      <c r="F450" s="35">
        <f>IFERROR('i. air travel'!K460,0)</f>
        <v>0</v>
      </c>
      <c r="G450" s="36">
        <f>IFERROR(F450*'i. air travel'!I460,0)</f>
        <v>0</v>
      </c>
      <c r="H450" s="28">
        <f>IF(ISERROR(VLOOKUP(F450,'emission factors'!$C$7:$D$9,2,TRUE)),"",VLOOKUP(F450,'emission factors'!$C$7:$D$9,2,TRUE))</f>
        <v>0.28283999999999998</v>
      </c>
      <c r="I450" s="37">
        <f t="shared" si="11"/>
        <v>0</v>
      </c>
    </row>
    <row r="451" spans="5:9">
      <c r="E451">
        <v>445</v>
      </c>
      <c r="F451" s="35">
        <f>IFERROR('i. air travel'!K461,0)</f>
        <v>0</v>
      </c>
      <c r="G451" s="36">
        <f>IFERROR(F451*'i. air travel'!I461,0)</f>
        <v>0</v>
      </c>
      <c r="H451" s="28">
        <f>IF(ISERROR(VLOOKUP(F451,'emission factors'!$C$7:$D$9,2,TRUE)),"",VLOOKUP(F451,'emission factors'!$C$7:$D$9,2,TRUE))</f>
        <v>0.28283999999999998</v>
      </c>
      <c r="I451" s="37">
        <f t="shared" si="11"/>
        <v>0</v>
      </c>
    </row>
    <row r="452" spans="5:9">
      <c r="E452">
        <v>446</v>
      </c>
      <c r="F452" s="35">
        <f>IFERROR('i. air travel'!K462,0)</f>
        <v>0</v>
      </c>
      <c r="G452" s="36">
        <f>IFERROR(F452*'i. air travel'!I462,0)</f>
        <v>0</v>
      </c>
      <c r="H452" s="28">
        <f>IF(ISERROR(VLOOKUP(F452,'emission factors'!$C$7:$D$9,2,TRUE)),"",VLOOKUP(F452,'emission factors'!$C$7:$D$9,2,TRUE))</f>
        <v>0.28283999999999998</v>
      </c>
      <c r="I452" s="37">
        <f t="shared" si="11"/>
        <v>0</v>
      </c>
    </row>
    <row r="453" spans="5:9">
      <c r="E453">
        <v>447</v>
      </c>
      <c r="F453" s="35">
        <f>IFERROR('i. air travel'!K463,0)</f>
        <v>0</v>
      </c>
      <c r="G453" s="36">
        <f>IFERROR(F453*'i. air travel'!I463,0)</f>
        <v>0</v>
      </c>
      <c r="H453" s="28">
        <f>IF(ISERROR(VLOOKUP(F453,'emission factors'!$C$7:$D$9,2,TRUE)),"",VLOOKUP(F453,'emission factors'!$C$7:$D$9,2,TRUE))</f>
        <v>0.28283999999999998</v>
      </c>
      <c r="I453" s="37">
        <f t="shared" si="11"/>
        <v>0</v>
      </c>
    </row>
    <row r="454" spans="5:9">
      <c r="E454">
        <v>448</v>
      </c>
      <c r="F454" s="35">
        <f>IFERROR('i. air travel'!K464,0)</f>
        <v>0</v>
      </c>
      <c r="G454" s="36">
        <f>IFERROR(F454*'i. air travel'!I464,0)</f>
        <v>0</v>
      </c>
      <c r="H454" s="28">
        <f>IF(ISERROR(VLOOKUP(F454,'emission factors'!$C$7:$D$9,2,TRUE)),"",VLOOKUP(F454,'emission factors'!$C$7:$D$9,2,TRUE))</f>
        <v>0.28283999999999998</v>
      </c>
      <c r="I454" s="37">
        <f t="shared" si="11"/>
        <v>0</v>
      </c>
    </row>
    <row r="455" spans="5:9">
      <c r="E455">
        <v>449</v>
      </c>
      <c r="F455" s="35">
        <f>IFERROR('i. air travel'!K465,0)</f>
        <v>0</v>
      </c>
      <c r="G455" s="36">
        <f>IFERROR(F455*'i. air travel'!I465,0)</f>
        <v>0</v>
      </c>
      <c r="H455" s="28">
        <f>IF(ISERROR(VLOOKUP(F455,'emission factors'!$C$7:$D$9,2,TRUE)),"",VLOOKUP(F455,'emission factors'!$C$7:$D$9,2,TRUE))</f>
        <v>0.28283999999999998</v>
      </c>
      <c r="I455" s="37">
        <f t="shared" si="11"/>
        <v>0</v>
      </c>
    </row>
    <row r="456" spans="5:9">
      <c r="E456">
        <v>450</v>
      </c>
      <c r="F456" s="35">
        <f>IFERROR('i. air travel'!K466,0)</f>
        <v>0</v>
      </c>
      <c r="G456" s="36">
        <f>IFERROR(F456*'i. air travel'!I466,0)</f>
        <v>0</v>
      </c>
      <c r="H456" s="28">
        <f>IF(ISERROR(VLOOKUP(F456,'emission factors'!$C$7:$D$9,2,TRUE)),"",VLOOKUP(F456,'emission factors'!$C$7:$D$9,2,TRUE))</f>
        <v>0.28283999999999998</v>
      </c>
      <c r="I456" s="37">
        <f t="shared" ref="I456:I506" si="12">G456*H456</f>
        <v>0</v>
      </c>
    </row>
    <row r="457" spans="5:9">
      <c r="E457">
        <v>451</v>
      </c>
      <c r="F457" s="35">
        <f>IFERROR('i. air travel'!K467,0)</f>
        <v>0</v>
      </c>
      <c r="G457" s="36">
        <f>IFERROR(F457*'i. air travel'!I467,0)</f>
        <v>0</v>
      </c>
      <c r="H457" s="28">
        <f>IF(ISERROR(VLOOKUP(F457,'emission factors'!$C$7:$D$9,2,TRUE)),"",VLOOKUP(F457,'emission factors'!$C$7:$D$9,2,TRUE))</f>
        <v>0.28283999999999998</v>
      </c>
      <c r="I457" s="37">
        <f t="shared" si="12"/>
        <v>0</v>
      </c>
    </row>
    <row r="458" spans="5:9">
      <c r="E458">
        <v>452</v>
      </c>
      <c r="F458" s="35">
        <f>IFERROR('i. air travel'!K468,0)</f>
        <v>0</v>
      </c>
      <c r="G458" s="36">
        <f>IFERROR(F458*'i. air travel'!I468,0)</f>
        <v>0</v>
      </c>
      <c r="H458" s="28">
        <f>IF(ISERROR(VLOOKUP(F458,'emission factors'!$C$7:$D$9,2,TRUE)),"",VLOOKUP(F458,'emission factors'!$C$7:$D$9,2,TRUE))</f>
        <v>0.28283999999999998</v>
      </c>
      <c r="I458" s="37">
        <f t="shared" si="12"/>
        <v>0</v>
      </c>
    </row>
    <row r="459" spans="5:9">
      <c r="E459">
        <v>453</v>
      </c>
      <c r="F459" s="35">
        <f>IFERROR('i. air travel'!K469,0)</f>
        <v>0</v>
      </c>
      <c r="G459" s="36">
        <f>IFERROR(F459*'i. air travel'!I469,0)</f>
        <v>0</v>
      </c>
      <c r="H459" s="28">
        <f>IF(ISERROR(VLOOKUP(F459,'emission factors'!$C$7:$D$9,2,TRUE)),"",VLOOKUP(F459,'emission factors'!$C$7:$D$9,2,TRUE))</f>
        <v>0.28283999999999998</v>
      </c>
      <c r="I459" s="37">
        <f t="shared" si="12"/>
        <v>0</v>
      </c>
    </row>
    <row r="460" spans="5:9">
      <c r="E460">
        <v>454</v>
      </c>
      <c r="F460" s="35">
        <f>IFERROR('i. air travel'!K470,0)</f>
        <v>0</v>
      </c>
      <c r="G460" s="36">
        <f>IFERROR(F460*'i. air travel'!I470,0)</f>
        <v>0</v>
      </c>
      <c r="H460" s="28">
        <f>IF(ISERROR(VLOOKUP(F460,'emission factors'!$C$7:$D$9,2,TRUE)),"",VLOOKUP(F460,'emission factors'!$C$7:$D$9,2,TRUE))</f>
        <v>0.28283999999999998</v>
      </c>
      <c r="I460" s="37">
        <f t="shared" si="12"/>
        <v>0</v>
      </c>
    </row>
    <row r="461" spans="5:9">
      <c r="E461">
        <v>455</v>
      </c>
      <c r="F461" s="35">
        <f>IFERROR('i. air travel'!K471,0)</f>
        <v>0</v>
      </c>
      <c r="G461" s="36">
        <f>IFERROR(F461*'i. air travel'!I471,0)</f>
        <v>0</v>
      </c>
      <c r="H461" s="28">
        <f>IF(ISERROR(VLOOKUP(F461,'emission factors'!$C$7:$D$9,2,TRUE)),"",VLOOKUP(F461,'emission factors'!$C$7:$D$9,2,TRUE))</f>
        <v>0.28283999999999998</v>
      </c>
      <c r="I461" s="37">
        <f t="shared" si="12"/>
        <v>0</v>
      </c>
    </row>
    <row r="462" spans="5:9">
      <c r="E462">
        <v>456</v>
      </c>
      <c r="F462" s="35">
        <f>IFERROR('i. air travel'!K472,0)</f>
        <v>0</v>
      </c>
      <c r="G462" s="36">
        <f>IFERROR(F462*'i. air travel'!I472,0)</f>
        <v>0</v>
      </c>
      <c r="H462" s="28">
        <f>IF(ISERROR(VLOOKUP(F462,'emission factors'!$C$7:$D$9,2,TRUE)),"",VLOOKUP(F462,'emission factors'!$C$7:$D$9,2,TRUE))</f>
        <v>0.28283999999999998</v>
      </c>
      <c r="I462" s="37">
        <f t="shared" si="12"/>
        <v>0</v>
      </c>
    </row>
    <row r="463" spans="5:9">
      <c r="E463">
        <v>457</v>
      </c>
      <c r="F463" s="35">
        <f>IFERROR('i. air travel'!K473,0)</f>
        <v>0</v>
      </c>
      <c r="G463" s="36">
        <f>IFERROR(F463*'i. air travel'!I473,0)</f>
        <v>0</v>
      </c>
      <c r="H463" s="28">
        <f>IF(ISERROR(VLOOKUP(F463,'emission factors'!$C$7:$D$9,2,TRUE)),"",VLOOKUP(F463,'emission factors'!$C$7:$D$9,2,TRUE))</f>
        <v>0.28283999999999998</v>
      </c>
      <c r="I463" s="37">
        <f t="shared" si="12"/>
        <v>0</v>
      </c>
    </row>
    <row r="464" spans="5:9">
      <c r="E464">
        <v>458</v>
      </c>
      <c r="F464" s="35">
        <f>IFERROR('i. air travel'!K474,0)</f>
        <v>0</v>
      </c>
      <c r="G464" s="36">
        <f>IFERROR(F464*'i. air travel'!I474,0)</f>
        <v>0</v>
      </c>
      <c r="H464" s="28">
        <f>IF(ISERROR(VLOOKUP(F464,'emission factors'!$C$7:$D$9,2,TRUE)),"",VLOOKUP(F464,'emission factors'!$C$7:$D$9,2,TRUE))</f>
        <v>0.28283999999999998</v>
      </c>
      <c r="I464" s="37">
        <f t="shared" si="12"/>
        <v>0</v>
      </c>
    </row>
    <row r="465" spans="5:9">
      <c r="E465">
        <v>459</v>
      </c>
      <c r="F465" s="35">
        <f>IFERROR('i. air travel'!K475,0)</f>
        <v>0</v>
      </c>
      <c r="G465" s="36">
        <f>IFERROR(F465*'i. air travel'!I475,0)</f>
        <v>0</v>
      </c>
      <c r="H465" s="28">
        <f>IF(ISERROR(VLOOKUP(F465,'emission factors'!$C$7:$D$9,2,TRUE)),"",VLOOKUP(F465,'emission factors'!$C$7:$D$9,2,TRUE))</f>
        <v>0.28283999999999998</v>
      </c>
      <c r="I465" s="37">
        <f t="shared" si="12"/>
        <v>0</v>
      </c>
    </row>
    <row r="466" spans="5:9">
      <c r="E466">
        <v>460</v>
      </c>
      <c r="F466" s="35">
        <f>IFERROR('i. air travel'!K476,0)</f>
        <v>0</v>
      </c>
      <c r="G466" s="36">
        <f>IFERROR(F466*'i. air travel'!I476,0)</f>
        <v>0</v>
      </c>
      <c r="H466" s="28">
        <f>IF(ISERROR(VLOOKUP(F466,'emission factors'!$C$7:$D$9,2,TRUE)),"",VLOOKUP(F466,'emission factors'!$C$7:$D$9,2,TRUE))</f>
        <v>0.28283999999999998</v>
      </c>
      <c r="I466" s="37">
        <f t="shared" si="12"/>
        <v>0</v>
      </c>
    </row>
    <row r="467" spans="5:9">
      <c r="E467">
        <v>461</v>
      </c>
      <c r="F467" s="35">
        <f>IFERROR('i. air travel'!K477,0)</f>
        <v>0</v>
      </c>
      <c r="G467" s="36">
        <f>IFERROR(F467*'i. air travel'!I477,0)</f>
        <v>0</v>
      </c>
      <c r="H467" s="28">
        <f>IF(ISERROR(VLOOKUP(F467,'emission factors'!$C$7:$D$9,2,TRUE)),"",VLOOKUP(F467,'emission factors'!$C$7:$D$9,2,TRUE))</f>
        <v>0.28283999999999998</v>
      </c>
      <c r="I467" s="37">
        <f t="shared" si="12"/>
        <v>0</v>
      </c>
    </row>
    <row r="468" spans="5:9">
      <c r="E468">
        <v>462</v>
      </c>
      <c r="F468" s="35">
        <f>IFERROR('i. air travel'!K478,0)</f>
        <v>0</v>
      </c>
      <c r="G468" s="36">
        <f>IFERROR(F468*'i. air travel'!I478,0)</f>
        <v>0</v>
      </c>
      <c r="H468" s="28">
        <f>IF(ISERROR(VLOOKUP(F468,'emission factors'!$C$7:$D$9,2,TRUE)),"",VLOOKUP(F468,'emission factors'!$C$7:$D$9,2,TRUE))</f>
        <v>0.28283999999999998</v>
      </c>
      <c r="I468" s="37">
        <f t="shared" si="12"/>
        <v>0</v>
      </c>
    </row>
    <row r="469" spans="5:9">
      <c r="E469">
        <v>463</v>
      </c>
      <c r="F469" s="35">
        <f>IFERROR('i. air travel'!K479,0)</f>
        <v>0</v>
      </c>
      <c r="G469" s="36">
        <f>IFERROR(F469*'i. air travel'!I479,0)</f>
        <v>0</v>
      </c>
      <c r="H469" s="28">
        <f>IF(ISERROR(VLOOKUP(F469,'emission factors'!$C$7:$D$9,2,TRUE)),"",VLOOKUP(F469,'emission factors'!$C$7:$D$9,2,TRUE))</f>
        <v>0.28283999999999998</v>
      </c>
      <c r="I469" s="37">
        <f t="shared" si="12"/>
        <v>0</v>
      </c>
    </row>
    <row r="470" spans="5:9">
      <c r="E470">
        <v>464</v>
      </c>
      <c r="F470" s="35">
        <f>IFERROR('i. air travel'!K480,0)</f>
        <v>0</v>
      </c>
      <c r="G470" s="36">
        <f>IFERROR(F470*'i. air travel'!I480,0)</f>
        <v>0</v>
      </c>
      <c r="H470" s="28">
        <f>IF(ISERROR(VLOOKUP(F470,'emission factors'!$C$7:$D$9,2,TRUE)),"",VLOOKUP(F470,'emission factors'!$C$7:$D$9,2,TRUE))</f>
        <v>0.28283999999999998</v>
      </c>
      <c r="I470" s="37">
        <f t="shared" si="12"/>
        <v>0</v>
      </c>
    </row>
    <row r="471" spans="5:9">
      <c r="E471">
        <v>465</v>
      </c>
      <c r="F471" s="35">
        <f>IFERROR('i. air travel'!K481,0)</f>
        <v>0</v>
      </c>
      <c r="G471" s="36">
        <f>IFERROR(F471*'i. air travel'!I481,0)</f>
        <v>0</v>
      </c>
      <c r="H471" s="28">
        <f>IF(ISERROR(VLOOKUP(F471,'emission factors'!$C$7:$D$9,2,TRUE)),"",VLOOKUP(F471,'emission factors'!$C$7:$D$9,2,TRUE))</f>
        <v>0.28283999999999998</v>
      </c>
      <c r="I471" s="37">
        <f t="shared" si="12"/>
        <v>0</v>
      </c>
    </row>
    <row r="472" spans="5:9">
      <c r="E472">
        <v>466</v>
      </c>
      <c r="F472" s="35">
        <f>IFERROR('i. air travel'!K482,0)</f>
        <v>0</v>
      </c>
      <c r="G472" s="36">
        <f>IFERROR(F472*'i. air travel'!I482,0)</f>
        <v>0</v>
      </c>
      <c r="H472" s="28">
        <f>IF(ISERROR(VLOOKUP(F472,'emission factors'!$C$7:$D$9,2,TRUE)),"",VLOOKUP(F472,'emission factors'!$C$7:$D$9,2,TRUE))</f>
        <v>0.28283999999999998</v>
      </c>
      <c r="I472" s="37">
        <f t="shared" si="12"/>
        <v>0</v>
      </c>
    </row>
    <row r="473" spans="5:9">
      <c r="E473">
        <v>467</v>
      </c>
      <c r="F473" s="35">
        <f>IFERROR('i. air travel'!K483,0)</f>
        <v>0</v>
      </c>
      <c r="G473" s="36">
        <f>IFERROR(F473*'i. air travel'!I483,0)</f>
        <v>0</v>
      </c>
      <c r="H473" s="28">
        <f>IF(ISERROR(VLOOKUP(F473,'emission factors'!$C$7:$D$9,2,TRUE)),"",VLOOKUP(F473,'emission factors'!$C$7:$D$9,2,TRUE))</f>
        <v>0.28283999999999998</v>
      </c>
      <c r="I473" s="37">
        <f t="shared" si="12"/>
        <v>0</v>
      </c>
    </row>
    <row r="474" spans="5:9">
      <c r="E474">
        <v>468</v>
      </c>
      <c r="F474" s="35">
        <f>IFERROR('i. air travel'!K484,0)</f>
        <v>0</v>
      </c>
      <c r="G474" s="36">
        <f>IFERROR(F474*'i. air travel'!I484,0)</f>
        <v>0</v>
      </c>
      <c r="H474" s="28">
        <f>IF(ISERROR(VLOOKUP(F474,'emission factors'!$C$7:$D$9,2,TRUE)),"",VLOOKUP(F474,'emission factors'!$C$7:$D$9,2,TRUE))</f>
        <v>0.28283999999999998</v>
      </c>
      <c r="I474" s="37">
        <f t="shared" si="12"/>
        <v>0</v>
      </c>
    </row>
    <row r="475" spans="5:9">
      <c r="E475">
        <v>469</v>
      </c>
      <c r="F475" s="35">
        <f>IFERROR('i. air travel'!K485,0)</f>
        <v>0</v>
      </c>
      <c r="G475" s="36">
        <f>IFERROR(F475*'i. air travel'!I485,0)</f>
        <v>0</v>
      </c>
      <c r="H475" s="28">
        <f>IF(ISERROR(VLOOKUP(F475,'emission factors'!$C$7:$D$9,2,TRUE)),"",VLOOKUP(F475,'emission factors'!$C$7:$D$9,2,TRUE))</f>
        <v>0.28283999999999998</v>
      </c>
      <c r="I475" s="37">
        <f t="shared" si="12"/>
        <v>0</v>
      </c>
    </row>
    <row r="476" spans="5:9">
      <c r="E476">
        <v>470</v>
      </c>
      <c r="F476" s="35">
        <f>IFERROR('i. air travel'!K486,0)</f>
        <v>0</v>
      </c>
      <c r="G476" s="36">
        <f>IFERROR(F476*'i. air travel'!I486,0)</f>
        <v>0</v>
      </c>
      <c r="H476" s="28">
        <f>IF(ISERROR(VLOOKUP(F476,'emission factors'!$C$7:$D$9,2,TRUE)),"",VLOOKUP(F476,'emission factors'!$C$7:$D$9,2,TRUE))</f>
        <v>0.28283999999999998</v>
      </c>
      <c r="I476" s="37">
        <f t="shared" si="12"/>
        <v>0</v>
      </c>
    </row>
    <row r="477" spans="5:9">
      <c r="E477">
        <v>471</v>
      </c>
      <c r="F477" s="35">
        <f>IFERROR('i. air travel'!K487,0)</f>
        <v>0</v>
      </c>
      <c r="G477" s="36">
        <f>IFERROR(F477*'i. air travel'!I487,0)</f>
        <v>0</v>
      </c>
      <c r="H477" s="28">
        <f>IF(ISERROR(VLOOKUP(F477,'emission factors'!$C$7:$D$9,2,TRUE)),"",VLOOKUP(F477,'emission factors'!$C$7:$D$9,2,TRUE))</f>
        <v>0.28283999999999998</v>
      </c>
      <c r="I477" s="37">
        <f t="shared" si="12"/>
        <v>0</v>
      </c>
    </row>
    <row r="478" spans="5:9">
      <c r="E478">
        <v>472</v>
      </c>
      <c r="F478" s="35">
        <f>IFERROR('i. air travel'!K488,0)</f>
        <v>0</v>
      </c>
      <c r="G478" s="36">
        <f>IFERROR(F478*'i. air travel'!I488,0)</f>
        <v>0</v>
      </c>
      <c r="H478" s="28">
        <f>IF(ISERROR(VLOOKUP(F478,'emission factors'!$C$7:$D$9,2,TRUE)),"",VLOOKUP(F478,'emission factors'!$C$7:$D$9,2,TRUE))</f>
        <v>0.28283999999999998</v>
      </c>
      <c r="I478" s="37">
        <f t="shared" si="12"/>
        <v>0</v>
      </c>
    </row>
    <row r="479" spans="5:9">
      <c r="E479">
        <v>473</v>
      </c>
      <c r="F479" s="35">
        <f>IFERROR('i. air travel'!K489,0)</f>
        <v>0</v>
      </c>
      <c r="G479" s="36">
        <f>IFERROR(F479*'i. air travel'!I489,0)</f>
        <v>0</v>
      </c>
      <c r="H479" s="28">
        <f>IF(ISERROR(VLOOKUP(F479,'emission factors'!$C$7:$D$9,2,TRUE)),"",VLOOKUP(F479,'emission factors'!$C$7:$D$9,2,TRUE))</f>
        <v>0.28283999999999998</v>
      </c>
      <c r="I479" s="37">
        <f t="shared" si="12"/>
        <v>0</v>
      </c>
    </row>
    <row r="480" spans="5:9">
      <c r="E480">
        <v>474</v>
      </c>
      <c r="F480" s="35">
        <f>IFERROR('i. air travel'!K490,0)</f>
        <v>0</v>
      </c>
      <c r="G480" s="36">
        <f>IFERROR(F480*'i. air travel'!I490,0)</f>
        <v>0</v>
      </c>
      <c r="H480" s="28">
        <f>IF(ISERROR(VLOOKUP(F480,'emission factors'!$C$7:$D$9,2,TRUE)),"",VLOOKUP(F480,'emission factors'!$C$7:$D$9,2,TRUE))</f>
        <v>0.28283999999999998</v>
      </c>
      <c r="I480" s="37">
        <f t="shared" si="12"/>
        <v>0</v>
      </c>
    </row>
    <row r="481" spans="5:9">
      <c r="E481">
        <v>475</v>
      </c>
      <c r="F481" s="35">
        <f>IFERROR('i. air travel'!K491,0)</f>
        <v>0</v>
      </c>
      <c r="G481" s="36">
        <f>IFERROR(F481*'i. air travel'!I491,0)</f>
        <v>0</v>
      </c>
      <c r="H481" s="28">
        <f>IF(ISERROR(VLOOKUP(F481,'emission factors'!$C$7:$D$9,2,TRUE)),"",VLOOKUP(F481,'emission factors'!$C$7:$D$9,2,TRUE))</f>
        <v>0.28283999999999998</v>
      </c>
      <c r="I481" s="37">
        <f t="shared" si="12"/>
        <v>0</v>
      </c>
    </row>
    <row r="482" spans="5:9">
      <c r="E482">
        <v>476</v>
      </c>
      <c r="F482" s="35">
        <f>IFERROR('i. air travel'!K492,0)</f>
        <v>0</v>
      </c>
      <c r="G482" s="36">
        <f>IFERROR(F482*'i. air travel'!I492,0)</f>
        <v>0</v>
      </c>
      <c r="H482" s="28">
        <f>IF(ISERROR(VLOOKUP(F482,'emission factors'!$C$7:$D$9,2,TRUE)),"",VLOOKUP(F482,'emission factors'!$C$7:$D$9,2,TRUE))</f>
        <v>0.28283999999999998</v>
      </c>
      <c r="I482" s="37">
        <f t="shared" si="12"/>
        <v>0</v>
      </c>
    </row>
    <row r="483" spans="5:9">
      <c r="E483">
        <v>477</v>
      </c>
      <c r="F483" s="35">
        <f>IFERROR('i. air travel'!K493,0)</f>
        <v>0</v>
      </c>
      <c r="G483" s="36">
        <f>IFERROR(F483*'i. air travel'!I493,0)</f>
        <v>0</v>
      </c>
      <c r="H483" s="28">
        <f>IF(ISERROR(VLOOKUP(F483,'emission factors'!$C$7:$D$9,2,TRUE)),"",VLOOKUP(F483,'emission factors'!$C$7:$D$9,2,TRUE))</f>
        <v>0.28283999999999998</v>
      </c>
      <c r="I483" s="37">
        <f t="shared" si="12"/>
        <v>0</v>
      </c>
    </row>
    <row r="484" spans="5:9">
      <c r="E484">
        <v>478</v>
      </c>
      <c r="F484" s="35">
        <f>IFERROR('i. air travel'!K494,0)</f>
        <v>0</v>
      </c>
      <c r="G484" s="36">
        <f>IFERROR(F484*'i. air travel'!I494,0)</f>
        <v>0</v>
      </c>
      <c r="H484" s="28">
        <f>IF(ISERROR(VLOOKUP(F484,'emission factors'!$C$7:$D$9,2,TRUE)),"",VLOOKUP(F484,'emission factors'!$C$7:$D$9,2,TRUE))</f>
        <v>0.28283999999999998</v>
      </c>
      <c r="I484" s="37">
        <f t="shared" si="12"/>
        <v>0</v>
      </c>
    </row>
    <row r="485" spans="5:9">
      <c r="E485">
        <v>479</v>
      </c>
      <c r="F485" s="35">
        <f>IFERROR('i. air travel'!K495,0)</f>
        <v>0</v>
      </c>
      <c r="G485" s="36">
        <f>IFERROR(F485*'i. air travel'!I495,0)</f>
        <v>0</v>
      </c>
      <c r="H485" s="28">
        <f>IF(ISERROR(VLOOKUP(F485,'emission factors'!$C$7:$D$9,2,TRUE)),"",VLOOKUP(F485,'emission factors'!$C$7:$D$9,2,TRUE))</f>
        <v>0.28283999999999998</v>
      </c>
      <c r="I485" s="37">
        <f t="shared" si="12"/>
        <v>0</v>
      </c>
    </row>
    <row r="486" spans="5:9">
      <c r="E486">
        <v>480</v>
      </c>
      <c r="F486" s="35">
        <f>IFERROR('i. air travel'!K496,0)</f>
        <v>0</v>
      </c>
      <c r="G486" s="36">
        <f>IFERROR(F486*'i. air travel'!I496,0)</f>
        <v>0</v>
      </c>
      <c r="H486" s="28">
        <f>IF(ISERROR(VLOOKUP(F486,'emission factors'!$C$7:$D$9,2,TRUE)),"",VLOOKUP(F486,'emission factors'!$C$7:$D$9,2,TRUE))</f>
        <v>0.28283999999999998</v>
      </c>
      <c r="I486" s="37">
        <f t="shared" si="12"/>
        <v>0</v>
      </c>
    </row>
    <row r="487" spans="5:9">
      <c r="E487">
        <v>481</v>
      </c>
      <c r="F487" s="35">
        <f>IFERROR('i. air travel'!K497,0)</f>
        <v>0</v>
      </c>
      <c r="G487" s="36">
        <f>IFERROR(F487*'i. air travel'!I497,0)</f>
        <v>0</v>
      </c>
      <c r="H487" s="28">
        <f>IF(ISERROR(VLOOKUP(F487,'emission factors'!$C$7:$D$9,2,TRUE)),"",VLOOKUP(F487,'emission factors'!$C$7:$D$9,2,TRUE))</f>
        <v>0.28283999999999998</v>
      </c>
      <c r="I487" s="37">
        <f t="shared" si="12"/>
        <v>0</v>
      </c>
    </row>
    <row r="488" spans="5:9">
      <c r="E488">
        <v>482</v>
      </c>
      <c r="F488" s="35">
        <f>IFERROR('i. air travel'!K498,0)</f>
        <v>0</v>
      </c>
      <c r="G488" s="36">
        <f>IFERROR(F488*'i. air travel'!I498,0)</f>
        <v>0</v>
      </c>
      <c r="H488" s="28">
        <f>IF(ISERROR(VLOOKUP(F488,'emission factors'!$C$7:$D$9,2,TRUE)),"",VLOOKUP(F488,'emission factors'!$C$7:$D$9,2,TRUE))</f>
        <v>0.28283999999999998</v>
      </c>
      <c r="I488" s="37">
        <f t="shared" si="12"/>
        <v>0</v>
      </c>
    </row>
    <row r="489" spans="5:9">
      <c r="E489">
        <v>483</v>
      </c>
      <c r="F489" s="35">
        <f>IFERROR('i. air travel'!K499,0)</f>
        <v>0</v>
      </c>
      <c r="G489" s="36">
        <f>IFERROR(F489*'i. air travel'!I499,0)</f>
        <v>0</v>
      </c>
      <c r="H489" s="28">
        <f>IF(ISERROR(VLOOKUP(F489,'emission factors'!$C$7:$D$9,2,TRUE)),"",VLOOKUP(F489,'emission factors'!$C$7:$D$9,2,TRUE))</f>
        <v>0.28283999999999998</v>
      </c>
      <c r="I489" s="37">
        <f t="shared" si="12"/>
        <v>0</v>
      </c>
    </row>
    <row r="490" spans="5:9">
      <c r="E490">
        <v>484</v>
      </c>
      <c r="F490" s="35">
        <f>IFERROR('i. air travel'!K500,0)</f>
        <v>0</v>
      </c>
      <c r="G490" s="36">
        <f>IFERROR(F490*'i. air travel'!I500,0)</f>
        <v>0</v>
      </c>
      <c r="H490" s="28">
        <f>IF(ISERROR(VLOOKUP(F490,'emission factors'!$C$7:$D$9,2,TRUE)),"",VLOOKUP(F490,'emission factors'!$C$7:$D$9,2,TRUE))</f>
        <v>0.28283999999999998</v>
      </c>
      <c r="I490" s="37">
        <f t="shared" si="12"/>
        <v>0</v>
      </c>
    </row>
    <row r="491" spans="5:9">
      <c r="E491">
        <v>485</v>
      </c>
      <c r="F491" s="35">
        <f>IFERROR('i. air travel'!K501,0)</f>
        <v>0</v>
      </c>
      <c r="G491" s="36">
        <f>IFERROR(F491*'i. air travel'!I501,0)</f>
        <v>0</v>
      </c>
      <c r="H491" s="28">
        <f>IF(ISERROR(VLOOKUP(F491,'emission factors'!$C$7:$D$9,2,TRUE)),"",VLOOKUP(F491,'emission factors'!$C$7:$D$9,2,TRUE))</f>
        <v>0.28283999999999998</v>
      </c>
      <c r="I491" s="37">
        <f t="shared" si="12"/>
        <v>0</v>
      </c>
    </row>
    <row r="492" spans="5:9">
      <c r="E492">
        <v>486</v>
      </c>
      <c r="F492" s="35">
        <f>IFERROR('i. air travel'!K502,0)</f>
        <v>0</v>
      </c>
      <c r="G492" s="36">
        <f>IFERROR(F492*'i. air travel'!I502,0)</f>
        <v>0</v>
      </c>
      <c r="H492" s="28">
        <f>IF(ISERROR(VLOOKUP(F492,'emission factors'!$C$7:$D$9,2,TRUE)),"",VLOOKUP(F492,'emission factors'!$C$7:$D$9,2,TRUE))</f>
        <v>0.28283999999999998</v>
      </c>
      <c r="I492" s="37">
        <f t="shared" si="12"/>
        <v>0</v>
      </c>
    </row>
    <row r="493" spans="5:9">
      <c r="E493">
        <v>487</v>
      </c>
      <c r="F493" s="35">
        <f>IFERROR('i. air travel'!K503,0)</f>
        <v>0</v>
      </c>
      <c r="G493" s="36">
        <f>IFERROR(F493*'i. air travel'!I503,0)</f>
        <v>0</v>
      </c>
      <c r="H493" s="28">
        <f>IF(ISERROR(VLOOKUP(F493,'emission factors'!$C$7:$D$9,2,TRUE)),"",VLOOKUP(F493,'emission factors'!$C$7:$D$9,2,TRUE))</f>
        <v>0.28283999999999998</v>
      </c>
      <c r="I493" s="37">
        <f t="shared" si="12"/>
        <v>0</v>
      </c>
    </row>
    <row r="494" spans="5:9">
      <c r="E494">
        <v>488</v>
      </c>
      <c r="F494" s="35">
        <f>IFERROR('i. air travel'!K504,0)</f>
        <v>0</v>
      </c>
      <c r="G494" s="36">
        <f>IFERROR(F494*'i. air travel'!I504,0)</f>
        <v>0</v>
      </c>
      <c r="H494" s="28">
        <f>IF(ISERROR(VLOOKUP(F494,'emission factors'!$C$7:$D$9,2,TRUE)),"",VLOOKUP(F494,'emission factors'!$C$7:$D$9,2,TRUE))</f>
        <v>0.28283999999999998</v>
      </c>
      <c r="I494" s="37">
        <f t="shared" si="12"/>
        <v>0</v>
      </c>
    </row>
    <row r="495" spans="5:9">
      <c r="E495">
        <v>489</v>
      </c>
      <c r="F495" s="35">
        <f>IFERROR('i. air travel'!K505,0)</f>
        <v>0</v>
      </c>
      <c r="G495" s="36">
        <f>IFERROR(F495*'i. air travel'!I505,0)</f>
        <v>0</v>
      </c>
      <c r="H495" s="28">
        <f>IF(ISERROR(VLOOKUP(F495,'emission factors'!$C$7:$D$9,2,TRUE)),"",VLOOKUP(F495,'emission factors'!$C$7:$D$9,2,TRUE))</f>
        <v>0.28283999999999998</v>
      </c>
      <c r="I495" s="37">
        <f t="shared" si="12"/>
        <v>0</v>
      </c>
    </row>
    <row r="496" spans="5:9">
      <c r="E496">
        <v>490</v>
      </c>
      <c r="F496" s="35">
        <f>IFERROR('i. air travel'!K506,0)</f>
        <v>0</v>
      </c>
      <c r="G496" s="36">
        <f>IFERROR(F496*'i. air travel'!I506,0)</f>
        <v>0</v>
      </c>
      <c r="H496" s="28">
        <f>IF(ISERROR(VLOOKUP(F496,'emission factors'!$C$7:$D$9,2,TRUE)),"",VLOOKUP(F496,'emission factors'!$C$7:$D$9,2,TRUE))</f>
        <v>0.28283999999999998</v>
      </c>
      <c r="I496" s="37">
        <f t="shared" si="12"/>
        <v>0</v>
      </c>
    </row>
    <row r="497" spans="5:9">
      <c r="E497">
        <v>491</v>
      </c>
      <c r="F497" s="35">
        <f>IFERROR('i. air travel'!K507,0)</f>
        <v>0</v>
      </c>
      <c r="G497" s="36">
        <f>IFERROR(F497*'i. air travel'!I507,0)</f>
        <v>0</v>
      </c>
      <c r="H497" s="28">
        <f>IF(ISERROR(VLOOKUP(F497,'emission factors'!$C$7:$D$9,2,TRUE)),"",VLOOKUP(F497,'emission factors'!$C$7:$D$9,2,TRUE))</f>
        <v>0.28283999999999998</v>
      </c>
      <c r="I497" s="37">
        <f t="shared" si="12"/>
        <v>0</v>
      </c>
    </row>
    <row r="498" spans="5:9">
      <c r="E498">
        <v>492</v>
      </c>
      <c r="F498" s="35">
        <f>IFERROR('i. air travel'!K508,0)</f>
        <v>0</v>
      </c>
      <c r="G498" s="36">
        <f>IFERROR(F498*'i. air travel'!I508,0)</f>
        <v>0</v>
      </c>
      <c r="H498" s="28">
        <f>IF(ISERROR(VLOOKUP(F498,'emission factors'!$C$7:$D$9,2,TRUE)),"",VLOOKUP(F498,'emission factors'!$C$7:$D$9,2,TRUE))</f>
        <v>0.28283999999999998</v>
      </c>
      <c r="I498" s="37">
        <f t="shared" si="12"/>
        <v>0</v>
      </c>
    </row>
    <row r="499" spans="5:9">
      <c r="E499">
        <v>493</v>
      </c>
      <c r="F499" s="35">
        <f>IFERROR('i. air travel'!K509,0)</f>
        <v>0</v>
      </c>
      <c r="G499" s="36">
        <f>IFERROR(F499*'i. air travel'!I509,0)</f>
        <v>0</v>
      </c>
      <c r="H499" s="28">
        <f>IF(ISERROR(VLOOKUP(F499,'emission factors'!$C$7:$D$9,2,TRUE)),"",VLOOKUP(F499,'emission factors'!$C$7:$D$9,2,TRUE))</f>
        <v>0.28283999999999998</v>
      </c>
      <c r="I499" s="37">
        <f t="shared" si="12"/>
        <v>0</v>
      </c>
    </row>
    <row r="500" spans="5:9">
      <c r="E500">
        <v>494</v>
      </c>
      <c r="F500" s="35">
        <f>IFERROR('i. air travel'!K510,0)</f>
        <v>0</v>
      </c>
      <c r="G500" s="36">
        <f>IFERROR(F500*'i. air travel'!I510,0)</f>
        <v>0</v>
      </c>
      <c r="H500" s="28">
        <f>IF(ISERROR(VLOOKUP(F500,'emission factors'!$C$7:$D$9,2,TRUE)),"",VLOOKUP(F500,'emission factors'!$C$7:$D$9,2,TRUE))</f>
        <v>0.28283999999999998</v>
      </c>
      <c r="I500" s="37">
        <f t="shared" si="12"/>
        <v>0</v>
      </c>
    </row>
    <row r="501" spans="5:9">
      <c r="E501">
        <v>495</v>
      </c>
      <c r="F501" s="35">
        <f>IFERROR('i. air travel'!K511,0)</f>
        <v>0</v>
      </c>
      <c r="G501" s="36">
        <f>IFERROR(F501*'i. air travel'!I511,0)</f>
        <v>0</v>
      </c>
      <c r="H501" s="28">
        <f>IF(ISERROR(VLOOKUP(F501,'emission factors'!$C$7:$D$9,2,TRUE)),"",VLOOKUP(F501,'emission factors'!$C$7:$D$9,2,TRUE))</f>
        <v>0.28283999999999998</v>
      </c>
      <c r="I501" s="37">
        <f t="shared" si="12"/>
        <v>0</v>
      </c>
    </row>
    <row r="502" spans="5:9">
      <c r="E502">
        <v>496</v>
      </c>
      <c r="F502" s="35">
        <f>IFERROR('i. air travel'!K512,0)</f>
        <v>0</v>
      </c>
      <c r="G502" s="36">
        <f>IFERROR(F502*'i. air travel'!I512,0)</f>
        <v>0</v>
      </c>
      <c r="H502" s="28">
        <f>IF(ISERROR(VLOOKUP(F502,'emission factors'!$C$7:$D$9,2,TRUE)),"",VLOOKUP(F502,'emission factors'!$C$7:$D$9,2,TRUE))</f>
        <v>0.28283999999999998</v>
      </c>
      <c r="I502" s="37">
        <f t="shared" si="12"/>
        <v>0</v>
      </c>
    </row>
    <row r="503" spans="5:9">
      <c r="E503">
        <v>497</v>
      </c>
      <c r="F503" s="35">
        <f>IFERROR('i. air travel'!K513,0)</f>
        <v>0</v>
      </c>
      <c r="G503" s="36">
        <f>IFERROR(F503*'i. air travel'!I513,0)</f>
        <v>0</v>
      </c>
      <c r="H503" s="28">
        <f>IF(ISERROR(VLOOKUP(F503,'emission factors'!$C$7:$D$9,2,TRUE)),"",VLOOKUP(F503,'emission factors'!$C$7:$D$9,2,TRUE))</f>
        <v>0.28283999999999998</v>
      </c>
      <c r="I503" s="37">
        <f t="shared" si="12"/>
        <v>0</v>
      </c>
    </row>
    <row r="504" spans="5:9">
      <c r="E504">
        <v>498</v>
      </c>
      <c r="F504" s="35">
        <f>IFERROR('i. air travel'!K514,0)</f>
        <v>0</v>
      </c>
      <c r="G504" s="36">
        <f>IFERROR(F504*'i. air travel'!I514,0)</f>
        <v>0</v>
      </c>
      <c r="H504" s="28">
        <f>IF(ISERROR(VLOOKUP(F504,'emission factors'!$C$7:$D$9,2,TRUE)),"",VLOOKUP(F504,'emission factors'!$C$7:$D$9,2,TRUE))</f>
        <v>0.28283999999999998</v>
      </c>
      <c r="I504" s="37">
        <f t="shared" si="12"/>
        <v>0</v>
      </c>
    </row>
    <row r="505" spans="5:9">
      <c r="E505">
        <v>499</v>
      </c>
      <c r="F505" s="35">
        <f>IFERROR('i. air travel'!K515,0)</f>
        <v>0</v>
      </c>
      <c r="G505" s="36">
        <f>IFERROR(F505*'i. air travel'!I515,0)</f>
        <v>0</v>
      </c>
      <c r="H505" s="28">
        <f>IF(ISERROR(VLOOKUP(F505,'emission factors'!$C$7:$D$9,2,TRUE)),"",VLOOKUP(F505,'emission factors'!$C$7:$D$9,2,TRUE))</f>
        <v>0.28283999999999998</v>
      </c>
      <c r="I505" s="37">
        <f t="shared" si="12"/>
        <v>0</v>
      </c>
    </row>
    <row r="506" spans="5:9">
      <c r="E506">
        <v>500</v>
      </c>
      <c r="F506" s="35">
        <f>IFERROR('i. air travel'!K516,0)</f>
        <v>0</v>
      </c>
      <c r="G506" s="36">
        <f>IFERROR(F506*'i. air travel'!I516,0)</f>
        <v>0</v>
      </c>
      <c r="H506" s="28">
        <f>IF(ISERROR(VLOOKUP(F506,'emission factors'!$C$7:$D$9,2,TRUE)),"",VLOOKUP(F506,'emission factors'!$C$7:$D$9,2,TRUE))</f>
        <v>0.28283999999999998</v>
      </c>
      <c r="I506" s="37">
        <f t="shared" si="12"/>
        <v>0</v>
      </c>
    </row>
    <row r="507" spans="5:9">
      <c r="F507" s="34" t="s">
        <v>736</v>
      </c>
      <c r="I507" s="116">
        <f>SUM(I7:I506)</f>
        <v>0</v>
      </c>
    </row>
    <row r="508" spans="5:9">
      <c r="F508" s="34"/>
    </row>
    <row r="509" spans="5:9">
      <c r="F509" s="34"/>
    </row>
    <row r="510" spans="5:9">
      <c r="F510" s="34"/>
    </row>
    <row r="511" spans="5:9">
      <c r="F511" s="34"/>
    </row>
    <row r="512" spans="5:9">
      <c r="F512" s="34"/>
    </row>
    <row r="513" spans="6:6">
      <c r="F513" s="34"/>
    </row>
    <row r="514" spans="6:6">
      <c r="F514" s="34"/>
    </row>
    <row r="515" spans="6:6">
      <c r="F515" s="34"/>
    </row>
    <row r="516" spans="6:6">
      <c r="F516" s="34"/>
    </row>
    <row r="517" spans="6:6">
      <c r="F517" s="34"/>
    </row>
    <row r="518" spans="6:6">
      <c r="F518" s="34"/>
    </row>
    <row r="519" spans="6:6">
      <c r="F519" s="34"/>
    </row>
    <row r="520" spans="6:6">
      <c r="F520" s="34"/>
    </row>
    <row r="521" spans="6:6">
      <c r="F521" s="34"/>
    </row>
    <row r="522" spans="6:6">
      <c r="F522" s="34"/>
    </row>
    <row r="523" spans="6:6">
      <c r="F523" s="34"/>
    </row>
    <row r="524" spans="6:6">
      <c r="F524" s="34"/>
    </row>
    <row r="525" spans="6:6">
      <c r="F525" s="34"/>
    </row>
    <row r="526" spans="6:6">
      <c r="F526" s="34"/>
    </row>
    <row r="527" spans="6:6">
      <c r="F527" s="34"/>
    </row>
    <row r="528" spans="6:6">
      <c r="F528" s="34"/>
    </row>
    <row r="529" spans="6:6">
      <c r="F529" s="34"/>
    </row>
    <row r="530" spans="6:6">
      <c r="F530" s="34"/>
    </row>
    <row r="531" spans="6:6">
      <c r="F531" s="34"/>
    </row>
    <row r="532" spans="6:6">
      <c r="F532" s="34"/>
    </row>
    <row r="533" spans="6:6">
      <c r="F533" s="34"/>
    </row>
    <row r="534" spans="6:6">
      <c r="F534" s="34"/>
    </row>
    <row r="535" spans="6:6">
      <c r="F535" s="34"/>
    </row>
    <row r="536" spans="6:6">
      <c r="F536" s="34"/>
    </row>
    <row r="537" spans="6:6">
      <c r="F537" s="34"/>
    </row>
    <row r="538" spans="6:6">
      <c r="F538" s="34"/>
    </row>
    <row r="539" spans="6:6">
      <c r="F539" s="34"/>
    </row>
    <row r="540" spans="6:6">
      <c r="F540" s="34"/>
    </row>
    <row r="541" spans="6:6">
      <c r="F541" s="34"/>
    </row>
    <row r="542" spans="6:6">
      <c r="F542" s="34"/>
    </row>
    <row r="543" spans="6:6">
      <c r="F543" s="34"/>
    </row>
    <row r="544" spans="6:6">
      <c r="F544" s="34"/>
    </row>
    <row r="545" spans="6:6">
      <c r="F545" s="34"/>
    </row>
    <row r="546" spans="6:6">
      <c r="F546" s="34"/>
    </row>
  </sheetData>
  <mergeCells count="1">
    <mergeCell ref="C63:C68"/>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9A48F-B3A6-4A3A-9AA0-A3ED328F8644}">
  <sheetPr>
    <tabColor theme="1"/>
  </sheetPr>
  <dimension ref="B2:N237"/>
  <sheetViews>
    <sheetView workbookViewId="0">
      <selection activeCell="P12" sqref="P12"/>
    </sheetView>
  </sheetViews>
  <sheetFormatPr defaultColWidth="8.81640625" defaultRowHeight="14.5"/>
  <cols>
    <col min="1" max="1" width="1.7265625" customWidth="1"/>
    <col min="2" max="2" width="35.453125" style="125" customWidth="1"/>
    <col min="3" max="7" width="16.1796875" customWidth="1"/>
    <col min="8" max="9" width="13.1796875" customWidth="1"/>
    <col min="10" max="10" width="13.1796875" style="20" customWidth="1"/>
    <col min="11" max="11" width="4.453125" customWidth="1"/>
    <col min="12" max="12" width="32.453125" customWidth="1"/>
  </cols>
  <sheetData>
    <row r="2" spans="2:14" ht="21">
      <c r="B2" s="190" t="s">
        <v>828</v>
      </c>
    </row>
    <row r="4" spans="2:14" s="185" customFormat="1" ht="42" customHeight="1" thickBot="1">
      <c r="B4" s="186"/>
      <c r="C4" s="257" t="s">
        <v>829</v>
      </c>
      <c r="D4" s="257" t="s">
        <v>319</v>
      </c>
      <c r="E4" s="257" t="s">
        <v>830</v>
      </c>
      <c r="F4" s="257" t="s">
        <v>831</v>
      </c>
      <c r="G4" s="257" t="s">
        <v>832</v>
      </c>
      <c r="J4" s="187"/>
      <c r="M4"/>
    </row>
    <row r="5" spans="2:14">
      <c r="B5" s="169" t="s">
        <v>439</v>
      </c>
      <c r="C5" s="170"/>
      <c r="D5" s="170"/>
      <c r="E5" s="178"/>
      <c r="F5" s="170"/>
      <c r="G5" s="188">
        <f>SUM(G6:G10)</f>
        <v>2.5720000000000001</v>
      </c>
      <c r="N5" s="15"/>
    </row>
    <row r="6" spans="2:14">
      <c r="B6" s="172" t="s">
        <v>833</v>
      </c>
      <c r="C6" s="30">
        <f>C90*2</f>
        <v>80</v>
      </c>
      <c r="D6" s="30" t="s">
        <v>834</v>
      </c>
      <c r="E6" s="179" t="str">
        <f>B133</f>
        <v>Wheat &amp; Rye (Bread)</v>
      </c>
      <c r="F6" s="30">
        <f>VLOOKUP(E6,$B$110:$J$152,9,FALSE)</f>
        <v>1.4000000000000004</v>
      </c>
      <c r="G6" s="184">
        <f>(F6/1000)*C6</f>
        <v>0.11200000000000003</v>
      </c>
      <c r="N6" s="15"/>
    </row>
    <row r="7" spans="2:14">
      <c r="B7" s="172" t="s">
        <v>835</v>
      </c>
      <c r="C7" s="30">
        <f>C93*2</f>
        <v>100</v>
      </c>
      <c r="D7" s="30" t="s">
        <v>834</v>
      </c>
      <c r="E7" s="179" t="str">
        <f>B123</f>
        <v>Eggs</v>
      </c>
      <c r="F7" s="30">
        <f>VLOOKUP(E7,$B$110:$J$152,9,FALSE)</f>
        <v>4.5</v>
      </c>
      <c r="G7" s="184">
        <f t="shared" ref="G7:G10" si="0">(F7/1000)*C7</f>
        <v>0.44999999999999996</v>
      </c>
      <c r="N7" s="15"/>
    </row>
    <row r="8" spans="2:14">
      <c r="B8" s="172" t="s">
        <v>836</v>
      </c>
      <c r="C8" s="30">
        <f>C96</f>
        <v>100</v>
      </c>
      <c r="D8" s="30" t="s">
        <v>834</v>
      </c>
      <c r="E8" s="179" t="str">
        <f>B115</f>
        <v>Coffee</v>
      </c>
      <c r="F8" s="30">
        <f>VLOOKUP(E8,$B$110:$J$152,9,FALSE)</f>
        <v>16.500000000000004</v>
      </c>
      <c r="G8" s="184">
        <f>(F8/1000)*C8</f>
        <v>1.6500000000000004</v>
      </c>
      <c r="N8" s="15"/>
    </row>
    <row r="9" spans="2:14">
      <c r="B9" s="258" t="s">
        <v>837</v>
      </c>
      <c r="C9" s="259">
        <f>C97</f>
        <v>50</v>
      </c>
      <c r="D9" s="30" t="s">
        <v>834</v>
      </c>
      <c r="E9" s="260" t="str">
        <f>B128</f>
        <v>Milk</v>
      </c>
      <c r="F9" s="30">
        <f>VLOOKUP(E9,$B$110:$J$152,9,FALSE)</f>
        <v>2.8000000000000003</v>
      </c>
      <c r="G9" s="184">
        <f>(F9/1000)*C9</f>
        <v>0.14000000000000001</v>
      </c>
      <c r="N9" s="15"/>
    </row>
    <row r="10" spans="2:14" ht="15" thickBot="1">
      <c r="B10" s="173" t="s">
        <v>838</v>
      </c>
      <c r="C10" s="171">
        <f>C95</f>
        <v>200</v>
      </c>
      <c r="D10" s="171" t="s">
        <v>834</v>
      </c>
      <c r="E10" s="180" t="str">
        <f>B139</f>
        <v>Berries &amp; Grapes</v>
      </c>
      <c r="F10" s="30">
        <f>VLOOKUP(E10,$B$110:$J$152,9,FALSE)</f>
        <v>1.0999999999999999</v>
      </c>
      <c r="G10" s="184">
        <f t="shared" si="0"/>
        <v>0.21999999999999997</v>
      </c>
      <c r="N10" s="15"/>
    </row>
    <row r="11" spans="2:14">
      <c r="B11" s="169" t="s">
        <v>440</v>
      </c>
      <c r="C11" s="170"/>
      <c r="D11" s="170"/>
      <c r="E11" s="178"/>
      <c r="F11" s="170"/>
      <c r="G11" s="188">
        <f>SUM(G12:G17)</f>
        <v>2.3499999999999996</v>
      </c>
      <c r="N11" s="15"/>
    </row>
    <row r="12" spans="2:14">
      <c r="B12" s="172" t="s">
        <v>839</v>
      </c>
      <c r="C12" s="168">
        <f>C87</f>
        <v>300</v>
      </c>
      <c r="D12" s="30" t="s">
        <v>834</v>
      </c>
      <c r="E12" s="181" t="str">
        <f>B119</f>
        <v>Poultry Meat</v>
      </c>
      <c r="F12" s="30">
        <f t="shared" ref="F12:F17" si="1">VLOOKUP(E12,$B$110:$J$152,9,FALSE)</f>
        <v>6.1000000000000005</v>
      </c>
      <c r="G12" s="184">
        <f>(F12/1000)*C12</f>
        <v>1.83</v>
      </c>
      <c r="N12" s="15"/>
    </row>
    <row r="13" spans="2:14">
      <c r="B13" s="172" t="s">
        <v>840</v>
      </c>
      <c r="C13" s="30">
        <f>C91</f>
        <v>100</v>
      </c>
      <c r="D13" s="30" t="s">
        <v>834</v>
      </c>
      <c r="E13" s="179" t="str">
        <f>$B$145</f>
        <v>Other Vegetables</v>
      </c>
      <c r="F13" s="30">
        <f t="shared" si="1"/>
        <v>0.5</v>
      </c>
      <c r="G13" s="184">
        <f t="shared" ref="G13:G17" si="2">(F13/1000)*C13</f>
        <v>0.05</v>
      </c>
    </row>
    <row r="14" spans="2:14">
      <c r="B14" s="172" t="s">
        <v>841</v>
      </c>
      <c r="C14" s="30">
        <f>C91</f>
        <v>100</v>
      </c>
      <c r="D14" s="30" t="s">
        <v>834</v>
      </c>
      <c r="E14" s="179" t="str">
        <f>$B$134</f>
        <v>Tomatoes</v>
      </c>
      <c r="F14" s="30">
        <f t="shared" si="1"/>
        <v>1.4000000000000001</v>
      </c>
      <c r="G14" s="184">
        <f t="shared" si="2"/>
        <v>0.14000000000000001</v>
      </c>
    </row>
    <row r="15" spans="2:14">
      <c r="B15" s="172" t="s">
        <v>842</v>
      </c>
      <c r="C15" s="30">
        <f>C91</f>
        <v>100</v>
      </c>
      <c r="D15" s="30" t="s">
        <v>834</v>
      </c>
      <c r="E15" s="179" t="str">
        <f>$B$142</f>
        <v>Peas</v>
      </c>
      <c r="F15" s="30">
        <f t="shared" si="1"/>
        <v>0.79999999999999993</v>
      </c>
      <c r="G15" s="184">
        <f t="shared" si="2"/>
        <v>7.9999999999999988E-2</v>
      </c>
    </row>
    <row r="16" spans="2:14">
      <c r="B16" s="172" t="s">
        <v>843</v>
      </c>
      <c r="C16" s="30">
        <f>C89</f>
        <v>100</v>
      </c>
      <c r="D16" s="30" t="s">
        <v>834</v>
      </c>
      <c r="E16" s="179" t="str">
        <f>$B$147</f>
        <v>Potatoes</v>
      </c>
      <c r="F16" s="30">
        <f t="shared" si="1"/>
        <v>0.30000000000000004</v>
      </c>
      <c r="G16" s="184">
        <f t="shared" si="2"/>
        <v>3.0000000000000002E-2</v>
      </c>
    </row>
    <row r="17" spans="2:7" ht="15" thickBot="1">
      <c r="B17" s="173" t="s">
        <v>844</v>
      </c>
      <c r="C17" s="171">
        <f>C95</f>
        <v>200</v>
      </c>
      <c r="D17" s="171" t="s">
        <v>834</v>
      </c>
      <c r="E17" s="180" t="str">
        <f>$B$139</f>
        <v>Berries &amp; Grapes</v>
      </c>
      <c r="F17" s="30">
        <f t="shared" si="1"/>
        <v>1.0999999999999999</v>
      </c>
      <c r="G17" s="184">
        <f t="shared" si="2"/>
        <v>0.21999999999999997</v>
      </c>
    </row>
    <row r="18" spans="2:7">
      <c r="B18" s="169" t="s">
        <v>441</v>
      </c>
      <c r="C18" s="170"/>
      <c r="D18" s="146"/>
      <c r="E18" s="178"/>
      <c r="F18" s="146"/>
      <c r="G18" s="188">
        <f>SUM(G19:G24)</f>
        <v>0.68</v>
      </c>
    </row>
    <row r="19" spans="2:7">
      <c r="B19" s="172" t="s">
        <v>845</v>
      </c>
      <c r="C19" s="30">
        <f>$C$92</f>
        <v>100</v>
      </c>
      <c r="D19" s="30" t="s">
        <v>834</v>
      </c>
      <c r="E19" s="179" t="str">
        <f>B132</f>
        <v>Other Pulses</v>
      </c>
      <c r="F19" s="30">
        <f t="shared" ref="F19:F24" si="3">VLOOKUP(E19,$B$110:$J$152,9,FALSE)</f>
        <v>1.6</v>
      </c>
      <c r="G19" s="184">
        <f>(F19/1000)*C19</f>
        <v>0.16</v>
      </c>
    </row>
    <row r="20" spans="2:7">
      <c r="B20" s="172" t="s">
        <v>840</v>
      </c>
      <c r="C20" s="30">
        <f>$C$91</f>
        <v>100</v>
      </c>
      <c r="D20" s="30" t="s">
        <v>834</v>
      </c>
      <c r="E20" s="179" t="str">
        <f>$B$145</f>
        <v>Other Vegetables</v>
      </c>
      <c r="F20" s="30">
        <f t="shared" si="3"/>
        <v>0.5</v>
      </c>
      <c r="G20" s="184">
        <f t="shared" ref="G20:G24" si="4">(F20/1000)*C20</f>
        <v>0.05</v>
      </c>
    </row>
    <row r="21" spans="2:7">
      <c r="B21" s="172" t="s">
        <v>841</v>
      </c>
      <c r="C21" s="30">
        <f>C91</f>
        <v>100</v>
      </c>
      <c r="D21" s="30" t="s">
        <v>834</v>
      </c>
      <c r="E21" s="179" t="str">
        <f>$B$134</f>
        <v>Tomatoes</v>
      </c>
      <c r="F21" s="30">
        <f t="shared" si="3"/>
        <v>1.4000000000000001</v>
      </c>
      <c r="G21" s="184">
        <f t="shared" si="4"/>
        <v>0.14000000000000001</v>
      </c>
    </row>
    <row r="22" spans="2:7">
      <c r="B22" s="172" t="s">
        <v>842</v>
      </c>
      <c r="C22" s="30">
        <f>C91</f>
        <v>100</v>
      </c>
      <c r="D22" s="30" t="s">
        <v>834</v>
      </c>
      <c r="E22" s="179" t="str">
        <f>$B$142</f>
        <v>Peas</v>
      </c>
      <c r="F22" s="30">
        <f t="shared" si="3"/>
        <v>0.79999999999999993</v>
      </c>
      <c r="G22" s="184">
        <f t="shared" si="4"/>
        <v>7.9999999999999988E-2</v>
      </c>
    </row>
    <row r="23" spans="2:7">
      <c r="B23" s="172" t="s">
        <v>843</v>
      </c>
      <c r="C23" s="30">
        <f>$C$89</f>
        <v>100</v>
      </c>
      <c r="D23" s="30" t="s">
        <v>834</v>
      </c>
      <c r="E23" s="179" t="str">
        <f>$B$147</f>
        <v>Potatoes</v>
      </c>
      <c r="F23" s="30">
        <f t="shared" si="3"/>
        <v>0.30000000000000004</v>
      </c>
      <c r="G23" s="184">
        <f t="shared" si="4"/>
        <v>3.0000000000000002E-2</v>
      </c>
    </row>
    <row r="24" spans="2:7" ht="15" thickBot="1">
      <c r="B24" s="173" t="s">
        <v>844</v>
      </c>
      <c r="C24" s="171">
        <f>$C$95</f>
        <v>200</v>
      </c>
      <c r="D24" s="171" t="s">
        <v>834</v>
      </c>
      <c r="E24" s="180" t="str">
        <f>$B$139</f>
        <v>Berries &amp; Grapes</v>
      </c>
      <c r="F24" s="30">
        <f t="shared" si="3"/>
        <v>1.0999999999999999</v>
      </c>
      <c r="G24" s="184">
        <f t="shared" si="4"/>
        <v>0.21999999999999997</v>
      </c>
    </row>
    <row r="25" spans="2:7">
      <c r="B25" s="169" t="s">
        <v>442</v>
      </c>
      <c r="C25" s="170"/>
      <c r="D25" s="146"/>
      <c r="E25" s="178"/>
      <c r="F25" s="146"/>
      <c r="G25" s="188">
        <f>SUM(G26:G31)</f>
        <v>2.0499999999999998</v>
      </c>
    </row>
    <row r="26" spans="2:7">
      <c r="B26" s="172" t="s">
        <v>846</v>
      </c>
      <c r="C26" s="30">
        <f>$C$87</f>
        <v>300</v>
      </c>
      <c r="D26" s="30" t="s">
        <v>834</v>
      </c>
      <c r="E26" s="179" t="str">
        <f>B122</f>
        <v>Fish (farmed)</v>
      </c>
      <c r="F26" s="30">
        <f t="shared" ref="F26:F31" si="5">VLOOKUP(E26,$B$110:$J$152,9,FALSE)</f>
        <v>5.0999999999999996</v>
      </c>
      <c r="G26" s="184">
        <f>(F26/1000)*C26</f>
        <v>1.5299999999999998</v>
      </c>
    </row>
    <row r="27" spans="2:7">
      <c r="B27" s="172" t="s">
        <v>840</v>
      </c>
      <c r="C27" s="30">
        <f>$C$92</f>
        <v>100</v>
      </c>
      <c r="D27" s="30" t="s">
        <v>834</v>
      </c>
      <c r="E27" s="179" t="str">
        <f>$B$145</f>
        <v>Other Vegetables</v>
      </c>
      <c r="F27" s="30">
        <f t="shared" si="5"/>
        <v>0.5</v>
      </c>
      <c r="G27" s="184">
        <f t="shared" ref="G27:G31" si="6">(F27/1000)*C27</f>
        <v>0.05</v>
      </c>
    </row>
    <row r="28" spans="2:7">
      <c r="B28" s="172" t="s">
        <v>841</v>
      </c>
      <c r="C28" s="30">
        <f>$C$92</f>
        <v>100</v>
      </c>
      <c r="D28" s="30" t="s">
        <v>834</v>
      </c>
      <c r="E28" s="179" t="str">
        <f>$B$134</f>
        <v>Tomatoes</v>
      </c>
      <c r="F28" s="30">
        <f t="shared" si="5"/>
        <v>1.4000000000000001</v>
      </c>
      <c r="G28" s="184">
        <f t="shared" si="6"/>
        <v>0.14000000000000001</v>
      </c>
    </row>
    <row r="29" spans="2:7">
      <c r="B29" s="172" t="s">
        <v>842</v>
      </c>
      <c r="C29" s="30">
        <f>$C$92</f>
        <v>100</v>
      </c>
      <c r="D29" s="30" t="s">
        <v>834</v>
      </c>
      <c r="E29" s="179" t="str">
        <f>$B$142</f>
        <v>Peas</v>
      </c>
      <c r="F29" s="30">
        <f t="shared" si="5"/>
        <v>0.79999999999999993</v>
      </c>
      <c r="G29" s="184">
        <f t="shared" si="6"/>
        <v>7.9999999999999988E-2</v>
      </c>
    </row>
    <row r="30" spans="2:7">
      <c r="B30" s="172" t="s">
        <v>843</v>
      </c>
      <c r="C30" s="30">
        <f>$C$89</f>
        <v>100</v>
      </c>
      <c r="D30" s="30" t="s">
        <v>834</v>
      </c>
      <c r="E30" s="179" t="str">
        <f>$B$147</f>
        <v>Potatoes</v>
      </c>
      <c r="F30" s="30">
        <f t="shared" si="5"/>
        <v>0.30000000000000004</v>
      </c>
      <c r="G30" s="184">
        <f t="shared" si="6"/>
        <v>3.0000000000000002E-2</v>
      </c>
    </row>
    <row r="31" spans="2:7" ht="15" thickBot="1">
      <c r="B31" s="173" t="s">
        <v>844</v>
      </c>
      <c r="C31" s="171">
        <f>$C$95</f>
        <v>200</v>
      </c>
      <c r="D31" s="171" t="s">
        <v>834</v>
      </c>
      <c r="E31" s="180" t="str">
        <f>$B$139</f>
        <v>Berries &amp; Grapes</v>
      </c>
      <c r="F31" s="30">
        <f t="shared" si="5"/>
        <v>1.0999999999999999</v>
      </c>
      <c r="G31" s="184">
        <f t="shared" si="6"/>
        <v>0.21999999999999997</v>
      </c>
    </row>
    <row r="32" spans="2:7">
      <c r="B32" s="169" t="s">
        <v>443</v>
      </c>
      <c r="C32" s="170"/>
      <c r="D32" s="146"/>
      <c r="E32" s="178"/>
      <c r="F32" s="146"/>
      <c r="G32" s="188">
        <f>SUM(G33:G38)</f>
        <v>19.821999999999996</v>
      </c>
    </row>
    <row r="33" spans="2:7">
      <c r="B33" s="172" t="s">
        <v>847</v>
      </c>
      <c r="C33" s="30">
        <f>$C$87</f>
        <v>300</v>
      </c>
      <c r="D33" s="30" t="s">
        <v>834</v>
      </c>
      <c r="E33" s="181" t="str">
        <f>B110</f>
        <v>Beef (beef herd)</v>
      </c>
      <c r="F33" s="30">
        <f t="shared" ref="F33:F39" si="7">VLOOKUP(E33,$B$110:$J$152,9,FALSE)</f>
        <v>59.599999999999994</v>
      </c>
      <c r="G33" s="184">
        <f>(F33/1000)*C33</f>
        <v>17.88</v>
      </c>
    </row>
    <row r="34" spans="2:7">
      <c r="B34" s="172" t="s">
        <v>840</v>
      </c>
      <c r="C34" s="30">
        <f>$C$91</f>
        <v>100</v>
      </c>
      <c r="D34" s="30" t="s">
        <v>834</v>
      </c>
      <c r="E34" s="179" t="str">
        <f>$B$145</f>
        <v>Other Vegetables</v>
      </c>
      <c r="F34" s="30">
        <f t="shared" si="7"/>
        <v>0.5</v>
      </c>
      <c r="G34" s="184">
        <f t="shared" ref="G34:G38" si="8">(F34/1000)*C34</f>
        <v>0.05</v>
      </c>
    </row>
    <row r="35" spans="2:7">
      <c r="B35" s="172" t="s">
        <v>841</v>
      </c>
      <c r="C35" s="30">
        <f>$C$91</f>
        <v>100</v>
      </c>
      <c r="D35" s="30" t="s">
        <v>834</v>
      </c>
      <c r="E35" s="179" t="str">
        <f>$B$134</f>
        <v>Tomatoes</v>
      </c>
      <c r="F35" s="30">
        <f t="shared" si="7"/>
        <v>1.4000000000000001</v>
      </c>
      <c r="G35" s="184">
        <f t="shared" si="8"/>
        <v>0.14000000000000001</v>
      </c>
    </row>
    <row r="36" spans="2:7">
      <c r="B36" s="172" t="s">
        <v>842</v>
      </c>
      <c r="C36" s="30">
        <f>$C$91</f>
        <v>100</v>
      </c>
      <c r="D36" s="30" t="s">
        <v>834</v>
      </c>
      <c r="E36" s="179" t="str">
        <f>$B$142</f>
        <v>Peas</v>
      </c>
      <c r="F36" s="30">
        <f t="shared" si="7"/>
        <v>0.79999999999999993</v>
      </c>
      <c r="G36" s="184">
        <f t="shared" si="8"/>
        <v>7.9999999999999988E-2</v>
      </c>
    </row>
    <row r="37" spans="2:7">
      <c r="B37" s="172" t="s">
        <v>848</v>
      </c>
      <c r="C37" s="168">
        <f>$C$89</f>
        <v>100</v>
      </c>
      <c r="D37" s="30" t="s">
        <v>834</v>
      </c>
      <c r="E37" s="181" t="str">
        <f>$B$124</f>
        <v>Rice</v>
      </c>
      <c r="F37" s="30">
        <f t="shared" si="7"/>
        <v>4</v>
      </c>
      <c r="G37" s="184">
        <f t="shared" si="8"/>
        <v>0.4</v>
      </c>
    </row>
    <row r="38" spans="2:7">
      <c r="B38" s="258" t="s">
        <v>849</v>
      </c>
      <c r="C38" s="30">
        <f>$C$94</f>
        <v>60</v>
      </c>
      <c r="D38" s="30" t="s">
        <v>834</v>
      </c>
      <c r="E38" s="182" t="str">
        <f>B112</f>
        <v>Cheese</v>
      </c>
      <c r="F38" s="30">
        <f t="shared" si="7"/>
        <v>21.2</v>
      </c>
      <c r="G38" s="184">
        <f t="shared" si="8"/>
        <v>1.272</v>
      </c>
    </row>
    <row r="39" spans="2:7" ht="15" thickBot="1">
      <c r="B39" s="173" t="s">
        <v>850</v>
      </c>
      <c r="C39" s="171">
        <f>$C$99</f>
        <v>500</v>
      </c>
      <c r="D39" s="30" t="s">
        <v>834</v>
      </c>
      <c r="E39" s="183" t="str">
        <f>B136</f>
        <v>Wine</v>
      </c>
      <c r="F39" s="30">
        <f t="shared" si="7"/>
        <v>1.4</v>
      </c>
      <c r="G39" s="184">
        <f>(F39/1000)*C39</f>
        <v>0.7</v>
      </c>
    </row>
    <row r="40" spans="2:7">
      <c r="B40" s="169" t="s">
        <v>444</v>
      </c>
      <c r="C40" s="170"/>
      <c r="D40" s="146"/>
      <c r="E40" s="178"/>
      <c r="F40" s="146"/>
      <c r="G40" s="188">
        <f>SUM(G41:G46)</f>
        <v>3.7720000000000002</v>
      </c>
    </row>
    <row r="41" spans="2:7">
      <c r="B41" s="172" t="s">
        <v>839</v>
      </c>
      <c r="C41" s="30">
        <f>$C$87</f>
        <v>300</v>
      </c>
      <c r="D41" s="30" t="s">
        <v>834</v>
      </c>
      <c r="E41" s="179" t="str">
        <f>B119</f>
        <v>Poultry Meat</v>
      </c>
      <c r="F41" s="30">
        <f t="shared" ref="F41:F47" si="9">VLOOKUP(E41,$B$110:$J$152,9,FALSE)</f>
        <v>6.1000000000000005</v>
      </c>
      <c r="G41" s="184">
        <f>(F41/1000)*C41</f>
        <v>1.83</v>
      </c>
    </row>
    <row r="42" spans="2:7">
      <c r="B42" s="172" t="s">
        <v>840</v>
      </c>
      <c r="C42" s="30">
        <f>$C$91</f>
        <v>100</v>
      </c>
      <c r="D42" s="30" t="s">
        <v>834</v>
      </c>
      <c r="E42" s="179" t="str">
        <f>$B$145</f>
        <v>Other Vegetables</v>
      </c>
      <c r="F42" s="30">
        <f t="shared" si="9"/>
        <v>0.5</v>
      </c>
      <c r="G42" s="184">
        <f t="shared" ref="G42:G46" si="10">(F42/1000)*C42</f>
        <v>0.05</v>
      </c>
    </row>
    <row r="43" spans="2:7">
      <c r="B43" s="172" t="s">
        <v>841</v>
      </c>
      <c r="C43" s="30">
        <f>$C$91</f>
        <v>100</v>
      </c>
      <c r="D43" s="30" t="s">
        <v>834</v>
      </c>
      <c r="E43" s="179" t="str">
        <f>$B$134</f>
        <v>Tomatoes</v>
      </c>
      <c r="F43" s="30">
        <f t="shared" si="9"/>
        <v>1.4000000000000001</v>
      </c>
      <c r="G43" s="184">
        <f t="shared" si="10"/>
        <v>0.14000000000000001</v>
      </c>
    </row>
    <row r="44" spans="2:7">
      <c r="B44" s="172" t="s">
        <v>842</v>
      </c>
      <c r="C44" s="30">
        <f>$C$91</f>
        <v>100</v>
      </c>
      <c r="D44" s="30" t="s">
        <v>834</v>
      </c>
      <c r="E44" s="179" t="str">
        <f>$B$142</f>
        <v>Peas</v>
      </c>
      <c r="F44" s="30">
        <f t="shared" si="9"/>
        <v>0.79999999999999993</v>
      </c>
      <c r="G44" s="184">
        <f t="shared" si="10"/>
        <v>7.9999999999999988E-2</v>
      </c>
    </row>
    <row r="45" spans="2:7">
      <c r="B45" s="172" t="s">
        <v>848</v>
      </c>
      <c r="C45" s="168">
        <f>$C$89</f>
        <v>100</v>
      </c>
      <c r="D45" s="30" t="s">
        <v>834</v>
      </c>
      <c r="E45" s="181" t="str">
        <f>$B$124</f>
        <v>Rice</v>
      </c>
      <c r="F45" s="30">
        <f t="shared" si="9"/>
        <v>4</v>
      </c>
      <c r="G45" s="184">
        <f t="shared" si="10"/>
        <v>0.4</v>
      </c>
    </row>
    <row r="46" spans="2:7">
      <c r="B46" s="258" t="s">
        <v>849</v>
      </c>
      <c r="C46" s="30">
        <f>$C$94</f>
        <v>60</v>
      </c>
      <c r="D46" s="30" t="s">
        <v>834</v>
      </c>
      <c r="E46" s="182" t="str">
        <f>B112</f>
        <v>Cheese</v>
      </c>
      <c r="F46" s="30">
        <f t="shared" si="9"/>
        <v>21.2</v>
      </c>
      <c r="G46" s="184">
        <f t="shared" si="10"/>
        <v>1.272</v>
      </c>
    </row>
    <row r="47" spans="2:7" ht="15" thickBot="1">
      <c r="B47" s="173" t="s">
        <v>850</v>
      </c>
      <c r="C47" s="171">
        <f>$C$99</f>
        <v>500</v>
      </c>
      <c r="D47" s="30" t="s">
        <v>834</v>
      </c>
      <c r="E47" s="180" t="str">
        <f>B136</f>
        <v>Wine</v>
      </c>
      <c r="F47" s="30">
        <f t="shared" si="9"/>
        <v>1.4</v>
      </c>
      <c r="G47" s="184">
        <f>(F47/1000)*C47</f>
        <v>0.7</v>
      </c>
    </row>
    <row r="48" spans="2:7">
      <c r="B48" s="169" t="s">
        <v>445</v>
      </c>
      <c r="C48" s="170"/>
      <c r="D48" s="146"/>
      <c r="E48" s="178"/>
      <c r="F48" s="146"/>
      <c r="G48" s="188">
        <f>SUM(G49:G54)</f>
        <v>2.8420000000000005</v>
      </c>
    </row>
    <row r="49" spans="2:7">
      <c r="B49" s="172" t="s">
        <v>851</v>
      </c>
      <c r="C49" s="30">
        <f>C88</f>
        <v>300</v>
      </c>
      <c r="D49" s="30" t="s">
        <v>834</v>
      </c>
      <c r="E49" s="179" t="str">
        <f>B127</f>
        <v>Tofu</v>
      </c>
      <c r="F49" s="30">
        <f t="shared" ref="F49:F55" si="11">VLOOKUP(E49,$B$110:$J$152,9,FALSE)</f>
        <v>3</v>
      </c>
      <c r="G49" s="184">
        <f>(F49/1000)*C49</f>
        <v>0.9</v>
      </c>
    </row>
    <row r="50" spans="2:7">
      <c r="B50" s="172" t="s">
        <v>840</v>
      </c>
      <c r="C50" s="30">
        <f>$C$91</f>
        <v>100</v>
      </c>
      <c r="D50" s="30" t="s">
        <v>834</v>
      </c>
      <c r="E50" s="179" t="str">
        <f>$B$145</f>
        <v>Other Vegetables</v>
      </c>
      <c r="F50" s="30">
        <f t="shared" si="11"/>
        <v>0.5</v>
      </c>
      <c r="G50" s="184">
        <f t="shared" ref="G50:G54" si="12">(F50/1000)*C50</f>
        <v>0.05</v>
      </c>
    </row>
    <row r="51" spans="2:7">
      <c r="B51" s="172" t="s">
        <v>841</v>
      </c>
      <c r="C51" s="30">
        <f>$C$91</f>
        <v>100</v>
      </c>
      <c r="D51" s="30" t="s">
        <v>834</v>
      </c>
      <c r="E51" s="179" t="str">
        <f>$B$134</f>
        <v>Tomatoes</v>
      </c>
      <c r="F51" s="30">
        <f t="shared" si="11"/>
        <v>1.4000000000000001</v>
      </c>
      <c r="G51" s="184">
        <f t="shared" si="12"/>
        <v>0.14000000000000001</v>
      </c>
    </row>
    <row r="52" spans="2:7">
      <c r="B52" s="172" t="s">
        <v>842</v>
      </c>
      <c r="C52" s="30">
        <f>$C$91</f>
        <v>100</v>
      </c>
      <c r="D52" s="30" t="s">
        <v>834</v>
      </c>
      <c r="E52" s="179" t="str">
        <f>$B$142</f>
        <v>Peas</v>
      </c>
      <c r="F52" s="30">
        <f t="shared" si="11"/>
        <v>0.79999999999999993</v>
      </c>
      <c r="G52" s="184">
        <f t="shared" si="12"/>
        <v>7.9999999999999988E-2</v>
      </c>
    </row>
    <row r="53" spans="2:7">
      <c r="B53" s="172" t="s">
        <v>848</v>
      </c>
      <c r="C53" s="168">
        <f>$C$89</f>
        <v>100</v>
      </c>
      <c r="D53" s="30" t="s">
        <v>834</v>
      </c>
      <c r="E53" s="181" t="str">
        <f>$B$124</f>
        <v>Rice</v>
      </c>
      <c r="F53" s="30">
        <f t="shared" si="11"/>
        <v>4</v>
      </c>
      <c r="G53" s="184">
        <f t="shared" si="12"/>
        <v>0.4</v>
      </c>
    </row>
    <row r="54" spans="2:7">
      <c r="B54" s="258" t="s">
        <v>849</v>
      </c>
      <c r="C54" s="30">
        <f>$C$94</f>
        <v>60</v>
      </c>
      <c r="D54" s="30" t="s">
        <v>834</v>
      </c>
      <c r="E54" s="182" t="str">
        <f>B112</f>
        <v>Cheese</v>
      </c>
      <c r="F54" s="30">
        <f t="shared" si="11"/>
        <v>21.2</v>
      </c>
      <c r="G54" s="184">
        <f t="shared" si="12"/>
        <v>1.272</v>
      </c>
    </row>
    <row r="55" spans="2:7" ht="15" thickBot="1">
      <c r="B55" s="173" t="s">
        <v>850</v>
      </c>
      <c r="C55" s="171">
        <f>$C$99</f>
        <v>500</v>
      </c>
      <c r="D55" s="30" t="s">
        <v>834</v>
      </c>
      <c r="E55" s="180" t="str">
        <f>$B$136</f>
        <v>Wine</v>
      </c>
      <c r="F55" s="30">
        <f t="shared" si="11"/>
        <v>1.4</v>
      </c>
      <c r="G55" s="184">
        <f>(F55/1000)*C55</f>
        <v>0.7</v>
      </c>
    </row>
    <row r="56" spans="2:7">
      <c r="B56" s="169" t="s">
        <v>446</v>
      </c>
      <c r="C56" s="170"/>
      <c r="D56" s="146"/>
      <c r="E56" s="178"/>
      <c r="F56" s="146"/>
      <c r="G56" s="188">
        <f>SUM(G57:G62)</f>
        <v>5.4820000000000011</v>
      </c>
    </row>
    <row r="57" spans="2:7">
      <c r="B57" s="172" t="s">
        <v>852</v>
      </c>
      <c r="C57" s="30">
        <f>C87</f>
        <v>300</v>
      </c>
      <c r="D57" s="30" t="s">
        <v>834</v>
      </c>
      <c r="E57" s="179" t="str">
        <f>B116</f>
        <v>Shrimps (farmed)</v>
      </c>
      <c r="F57" s="30">
        <f t="shared" ref="F57:F63" si="13">VLOOKUP(E57,$B$110:$J$152,9,FALSE)</f>
        <v>11.8</v>
      </c>
      <c r="G57" s="184">
        <f>(F57/1000)*C57</f>
        <v>3.5400000000000005</v>
      </c>
    </row>
    <row r="58" spans="2:7">
      <c r="B58" s="172" t="s">
        <v>840</v>
      </c>
      <c r="C58" s="30">
        <f>$C$91</f>
        <v>100</v>
      </c>
      <c r="D58" s="30" t="s">
        <v>834</v>
      </c>
      <c r="E58" s="179" t="str">
        <f>$B$145</f>
        <v>Other Vegetables</v>
      </c>
      <c r="F58" s="30">
        <f t="shared" si="13"/>
        <v>0.5</v>
      </c>
      <c r="G58" s="184">
        <f t="shared" ref="G58:G62" si="14">(F58/1000)*C58</f>
        <v>0.05</v>
      </c>
    </row>
    <row r="59" spans="2:7">
      <c r="B59" s="172" t="s">
        <v>841</v>
      </c>
      <c r="C59" s="30">
        <f>$C$91</f>
        <v>100</v>
      </c>
      <c r="D59" s="30" t="s">
        <v>834</v>
      </c>
      <c r="E59" s="179" t="str">
        <f>$B$134</f>
        <v>Tomatoes</v>
      </c>
      <c r="F59" s="30">
        <f t="shared" si="13"/>
        <v>1.4000000000000001</v>
      </c>
      <c r="G59" s="184">
        <f t="shared" si="14"/>
        <v>0.14000000000000001</v>
      </c>
    </row>
    <row r="60" spans="2:7">
      <c r="B60" s="172" t="s">
        <v>842</v>
      </c>
      <c r="C60" s="30">
        <f>$C$91</f>
        <v>100</v>
      </c>
      <c r="D60" s="30" t="s">
        <v>834</v>
      </c>
      <c r="E60" s="179" t="str">
        <f>$B$142</f>
        <v>Peas</v>
      </c>
      <c r="F60" s="30">
        <f t="shared" si="13"/>
        <v>0.79999999999999993</v>
      </c>
      <c r="G60" s="184">
        <f t="shared" si="14"/>
        <v>7.9999999999999988E-2</v>
      </c>
    </row>
    <row r="61" spans="2:7">
      <c r="B61" s="172" t="s">
        <v>848</v>
      </c>
      <c r="C61" s="168">
        <f>$C$89</f>
        <v>100</v>
      </c>
      <c r="D61" s="30" t="s">
        <v>834</v>
      </c>
      <c r="E61" s="181" t="str">
        <f>$B$124</f>
        <v>Rice</v>
      </c>
      <c r="F61" s="30">
        <f t="shared" si="13"/>
        <v>4</v>
      </c>
      <c r="G61" s="184">
        <f t="shared" si="14"/>
        <v>0.4</v>
      </c>
    </row>
    <row r="62" spans="2:7">
      <c r="B62" s="258" t="s">
        <v>849</v>
      </c>
      <c r="C62" s="30">
        <f>$C$94</f>
        <v>60</v>
      </c>
      <c r="D62" s="30" t="s">
        <v>834</v>
      </c>
      <c r="E62" s="182" t="str">
        <f>B112</f>
        <v>Cheese</v>
      </c>
      <c r="F62" s="30">
        <f t="shared" si="13"/>
        <v>21.2</v>
      </c>
      <c r="G62" s="184">
        <f t="shared" si="14"/>
        <v>1.272</v>
      </c>
    </row>
    <row r="63" spans="2:7" ht="15" thickBot="1">
      <c r="B63" s="173" t="s">
        <v>850</v>
      </c>
      <c r="C63" s="171">
        <f>$C$99</f>
        <v>500</v>
      </c>
      <c r="D63" s="171" t="s">
        <v>834</v>
      </c>
      <c r="E63" s="180" t="str">
        <f>$B$136</f>
        <v>Wine</v>
      </c>
      <c r="F63" s="171">
        <f t="shared" si="13"/>
        <v>1.4</v>
      </c>
      <c r="G63" s="189">
        <f>(F63/1000)*C63</f>
        <v>0.7</v>
      </c>
    </row>
    <row r="64" spans="2:7">
      <c r="B64" s="21"/>
      <c r="C64" s="16"/>
      <c r="E64" s="16"/>
    </row>
    <row r="65" spans="2:12" ht="21">
      <c r="B65" s="167" t="s">
        <v>853</v>
      </c>
    </row>
    <row r="66" spans="2:12">
      <c r="B66" s="21"/>
    </row>
    <row r="67" spans="2:12">
      <c r="B67" t="s">
        <v>854</v>
      </c>
    </row>
    <row r="68" spans="2:12">
      <c r="B68" t="s">
        <v>855</v>
      </c>
    </row>
    <row r="69" spans="2:12">
      <c r="B69" t="s">
        <v>856</v>
      </c>
    </row>
    <row r="70" spans="2:12">
      <c r="B70" t="s">
        <v>857</v>
      </c>
    </row>
    <row r="71" spans="2:12">
      <c r="B71" t="s">
        <v>858</v>
      </c>
    </row>
    <row r="72" spans="2:12">
      <c r="B72" s="21"/>
    </row>
    <row r="73" spans="2:12" ht="21">
      <c r="B73" s="190" t="s">
        <v>859</v>
      </c>
    </row>
    <row r="74" spans="2:12" ht="15" thickBot="1">
      <c r="B74" s="21"/>
    </row>
    <row r="75" spans="2:12" s="39" customFormat="1" ht="30" customHeight="1" thickBot="1">
      <c r="B75" s="193" t="s">
        <v>860</v>
      </c>
      <c r="C75" s="296" t="s">
        <v>861</v>
      </c>
      <c r="D75" s="297"/>
      <c r="E75" s="194" t="s">
        <v>862</v>
      </c>
      <c r="F75" s="287" t="s">
        <v>863</v>
      </c>
      <c r="G75" s="287"/>
      <c r="H75" s="287"/>
      <c r="I75" s="287"/>
      <c r="J75" s="287"/>
      <c r="K75" s="287"/>
      <c r="L75" s="288"/>
    </row>
    <row r="76" spans="2:12" ht="30.75" customHeight="1">
      <c r="B76" s="169" t="s">
        <v>864</v>
      </c>
      <c r="C76" s="306" t="s">
        <v>439</v>
      </c>
      <c r="D76" s="306"/>
      <c r="E76" s="195">
        <v>0.70340000000000003</v>
      </c>
      <c r="F76" s="290" t="s">
        <v>865</v>
      </c>
      <c r="G76" s="290"/>
      <c r="H76" s="290"/>
      <c r="I76" s="290"/>
      <c r="J76" s="290"/>
      <c r="K76" s="290"/>
      <c r="L76" s="291"/>
    </row>
    <row r="77" spans="2:12" ht="29">
      <c r="B77" s="191" t="s">
        <v>866</v>
      </c>
      <c r="C77" s="289" t="s">
        <v>440</v>
      </c>
      <c r="D77" s="289"/>
      <c r="E77" s="196">
        <v>1.53</v>
      </c>
      <c r="F77" s="292" t="s">
        <v>865</v>
      </c>
      <c r="G77" s="292"/>
      <c r="H77" s="292"/>
      <c r="I77" s="292"/>
      <c r="J77" s="292"/>
      <c r="K77" s="292"/>
      <c r="L77" s="293"/>
    </row>
    <row r="78" spans="2:12" ht="51.75" customHeight="1">
      <c r="B78" s="191" t="s">
        <v>867</v>
      </c>
      <c r="C78" s="289" t="s">
        <v>441</v>
      </c>
      <c r="D78" s="289"/>
      <c r="E78" s="196">
        <v>0.61</v>
      </c>
      <c r="F78" s="292" t="s">
        <v>868</v>
      </c>
      <c r="G78" s="292"/>
      <c r="H78" s="292"/>
      <c r="I78" s="292"/>
      <c r="J78" s="292"/>
      <c r="K78" s="292"/>
      <c r="L78" s="293"/>
    </row>
    <row r="79" spans="2:12" ht="29">
      <c r="B79" s="191" t="s">
        <v>869</v>
      </c>
      <c r="C79" s="289" t="s">
        <v>442</v>
      </c>
      <c r="D79" s="289"/>
      <c r="E79" s="196">
        <v>1.1599999999999999</v>
      </c>
      <c r="F79" s="304" t="s">
        <v>870</v>
      </c>
      <c r="G79" s="304"/>
      <c r="H79" s="304"/>
      <c r="I79" s="304"/>
      <c r="J79" s="304"/>
      <c r="K79" s="304"/>
      <c r="L79" s="305"/>
    </row>
    <row r="80" spans="2:12" ht="29">
      <c r="B80" s="191" t="s">
        <v>871</v>
      </c>
      <c r="C80" s="289" t="s">
        <v>443</v>
      </c>
      <c r="D80" s="289"/>
      <c r="E80" s="196">
        <v>8.3216999999999999</v>
      </c>
      <c r="F80" s="304"/>
      <c r="G80" s="304"/>
      <c r="H80" s="304"/>
      <c r="I80" s="304"/>
      <c r="J80" s="304"/>
      <c r="K80" s="304"/>
      <c r="L80" s="305"/>
    </row>
    <row r="81" spans="2:12" ht="29">
      <c r="B81" s="191" t="s">
        <v>872</v>
      </c>
      <c r="C81" s="289" t="s">
        <v>444</v>
      </c>
      <c r="D81" s="289"/>
      <c r="E81" s="196">
        <v>1.8317000000000001</v>
      </c>
      <c r="F81" s="304"/>
      <c r="G81" s="304"/>
      <c r="H81" s="304"/>
      <c r="I81" s="304"/>
      <c r="J81" s="304"/>
      <c r="K81" s="304"/>
      <c r="L81" s="305"/>
    </row>
    <row r="82" spans="2:12" ht="29">
      <c r="B82" s="191" t="s">
        <v>873</v>
      </c>
      <c r="C82" s="289" t="s">
        <v>445</v>
      </c>
      <c r="D82" s="289"/>
      <c r="E82" s="196">
        <v>0.86580000000000001</v>
      </c>
      <c r="F82" s="304" t="s">
        <v>874</v>
      </c>
      <c r="G82" s="304"/>
      <c r="H82" s="304"/>
      <c r="I82" s="304"/>
      <c r="J82" s="304"/>
      <c r="K82" s="304"/>
      <c r="L82" s="305"/>
    </row>
    <row r="83" spans="2:12" ht="44" thickBot="1">
      <c r="B83" s="192" t="s">
        <v>875</v>
      </c>
      <c r="C83" s="295" t="s">
        <v>446</v>
      </c>
      <c r="D83" s="295"/>
      <c r="E83" s="197">
        <v>3.0840000000000001</v>
      </c>
      <c r="F83" s="298" t="s">
        <v>876</v>
      </c>
      <c r="G83" s="298"/>
      <c r="H83" s="298"/>
      <c r="I83" s="298"/>
      <c r="J83" s="298"/>
      <c r="K83" s="298"/>
      <c r="L83" s="299"/>
    </row>
    <row r="84" spans="2:12">
      <c r="B84" s="21"/>
      <c r="C84" s="21"/>
    </row>
    <row r="85" spans="2:12" ht="21">
      <c r="B85" s="167" t="s">
        <v>877</v>
      </c>
    </row>
    <row r="86" spans="2:12" ht="15" thickBot="1"/>
    <row r="87" spans="2:12">
      <c r="B87" s="152" t="s">
        <v>878</v>
      </c>
      <c r="C87" s="146">
        <v>300</v>
      </c>
      <c r="D87" s="147" t="s">
        <v>834</v>
      </c>
    </row>
    <row r="88" spans="2:12">
      <c r="B88" s="176" t="s">
        <v>879</v>
      </c>
      <c r="C88" s="174">
        <v>300</v>
      </c>
      <c r="D88" s="175" t="s">
        <v>834</v>
      </c>
    </row>
    <row r="89" spans="2:12">
      <c r="B89" s="163" t="s">
        <v>880</v>
      </c>
      <c r="C89" s="28">
        <v>100</v>
      </c>
      <c r="D89" s="148" t="s">
        <v>834</v>
      </c>
      <c r="G89" s="125"/>
    </row>
    <row r="90" spans="2:12">
      <c r="B90" s="163" t="s">
        <v>881</v>
      </c>
      <c r="C90" s="28">
        <v>40</v>
      </c>
      <c r="D90" s="148" t="s">
        <v>834</v>
      </c>
      <c r="G90" s="125"/>
    </row>
    <row r="91" spans="2:12">
      <c r="B91" s="153" t="s">
        <v>882</v>
      </c>
      <c r="C91" s="28">
        <v>100</v>
      </c>
      <c r="D91" s="148" t="s">
        <v>834</v>
      </c>
    </row>
    <row r="92" spans="2:12">
      <c r="B92" s="156" t="s">
        <v>883</v>
      </c>
      <c r="C92" s="28">
        <v>100</v>
      </c>
      <c r="D92" s="148" t="s">
        <v>834</v>
      </c>
      <c r="G92" s="125"/>
    </row>
    <row r="93" spans="2:12">
      <c r="B93" s="154" t="s">
        <v>884</v>
      </c>
      <c r="C93" s="28">
        <v>50</v>
      </c>
      <c r="D93" s="148" t="s">
        <v>834</v>
      </c>
      <c r="G93" s="125"/>
    </row>
    <row r="94" spans="2:12">
      <c r="B94" s="161" t="s">
        <v>885</v>
      </c>
      <c r="C94" s="28">
        <v>60</v>
      </c>
      <c r="D94" s="148" t="s">
        <v>834</v>
      </c>
      <c r="G94" s="125"/>
    </row>
    <row r="95" spans="2:12">
      <c r="B95" s="158" t="s">
        <v>886</v>
      </c>
      <c r="C95" s="28">
        <v>200</v>
      </c>
      <c r="D95" s="148" t="s">
        <v>834</v>
      </c>
      <c r="G95" s="125"/>
    </row>
    <row r="96" spans="2:12">
      <c r="B96" s="159" t="s">
        <v>887</v>
      </c>
      <c r="C96" s="28">
        <v>100</v>
      </c>
      <c r="D96" s="148" t="s">
        <v>834</v>
      </c>
      <c r="G96" s="125"/>
    </row>
    <row r="97" spans="2:11">
      <c r="B97" s="159" t="s">
        <v>888</v>
      </c>
      <c r="C97" s="28">
        <v>50</v>
      </c>
      <c r="D97" s="148" t="s">
        <v>834</v>
      </c>
      <c r="G97" s="125"/>
    </row>
    <row r="98" spans="2:11">
      <c r="B98" s="158" t="s">
        <v>889</v>
      </c>
      <c r="C98" s="28">
        <v>500</v>
      </c>
      <c r="D98" s="148" t="s">
        <v>834</v>
      </c>
      <c r="G98" s="125"/>
    </row>
    <row r="99" spans="2:11" ht="15" thickBot="1">
      <c r="B99" s="165" t="s">
        <v>890</v>
      </c>
      <c r="C99" s="149">
        <v>500</v>
      </c>
      <c r="D99" s="150" t="s">
        <v>834</v>
      </c>
      <c r="G99" s="125"/>
    </row>
    <row r="100" spans="2:11">
      <c r="B100" s="125" t="s">
        <v>891</v>
      </c>
      <c r="G100" s="125"/>
    </row>
    <row r="101" spans="2:11">
      <c r="B101" s="125" t="s">
        <v>892</v>
      </c>
      <c r="G101" s="125"/>
    </row>
    <row r="102" spans="2:11">
      <c r="G102" s="125"/>
    </row>
    <row r="103" spans="2:11" ht="21">
      <c r="B103" s="167" t="s">
        <v>893</v>
      </c>
      <c r="G103" s="125"/>
    </row>
    <row r="104" spans="2:11" ht="13.5" customHeight="1">
      <c r="B104" s="139" t="s">
        <v>894</v>
      </c>
      <c r="G104" s="125"/>
    </row>
    <row r="105" spans="2:11" ht="13.5" customHeight="1">
      <c r="B105" s="139" t="s">
        <v>895</v>
      </c>
      <c r="G105" s="125"/>
    </row>
    <row r="106" spans="2:11" ht="13.5" customHeight="1">
      <c r="B106" s="139" t="s">
        <v>896</v>
      </c>
      <c r="G106" s="125"/>
    </row>
    <row r="107" spans="2:11" ht="13.5" customHeight="1">
      <c r="B107" s="139" t="s">
        <v>897</v>
      </c>
      <c r="G107" s="125"/>
    </row>
    <row r="108" spans="2:11" ht="13.5" customHeight="1" thickBot="1"/>
    <row r="109" spans="2:11" s="126" customFormat="1" ht="34.5" customHeight="1" thickBot="1">
      <c r="B109" s="140" t="s">
        <v>898</v>
      </c>
      <c r="C109" s="141" t="s">
        <v>899</v>
      </c>
      <c r="D109" s="141" t="s">
        <v>900</v>
      </c>
      <c r="E109" s="141" t="s">
        <v>901</v>
      </c>
      <c r="F109" s="141" t="s">
        <v>902</v>
      </c>
      <c r="G109" s="141" t="s">
        <v>903</v>
      </c>
      <c r="H109" s="141" t="s">
        <v>904</v>
      </c>
      <c r="I109" s="141" t="s">
        <v>905</v>
      </c>
      <c r="J109" s="166" t="s">
        <v>906</v>
      </c>
    </row>
    <row r="110" spans="2:11">
      <c r="B110" s="143" t="s">
        <v>907</v>
      </c>
      <c r="C110" s="125">
        <v>16.3</v>
      </c>
      <c r="D110" s="125">
        <v>1.9</v>
      </c>
      <c r="E110" s="125">
        <v>39.4</v>
      </c>
      <c r="F110" s="125">
        <v>1.3</v>
      </c>
      <c r="G110" s="125">
        <v>0.3</v>
      </c>
      <c r="H110" s="125">
        <v>0.2</v>
      </c>
      <c r="I110" s="125">
        <v>0.2</v>
      </c>
      <c r="J110" s="127">
        <f t="shared" ref="J110:J152" si="15">SUM(C110:I110)</f>
        <v>59.599999999999994</v>
      </c>
      <c r="K110" s="125"/>
    </row>
    <row r="111" spans="2:11">
      <c r="B111" s="143" t="s">
        <v>908</v>
      </c>
      <c r="C111" s="125">
        <v>0.5</v>
      </c>
      <c r="D111" s="125">
        <v>2.4</v>
      </c>
      <c r="E111" s="125">
        <v>19.5</v>
      </c>
      <c r="F111" s="125">
        <v>1.1000000000000001</v>
      </c>
      <c r="G111" s="125">
        <v>0.5</v>
      </c>
      <c r="H111" s="125">
        <v>0.3</v>
      </c>
      <c r="I111" s="125">
        <v>0.2</v>
      </c>
      <c r="J111" s="127">
        <f t="shared" si="15"/>
        <v>24.5</v>
      </c>
      <c r="K111" s="125"/>
    </row>
    <row r="112" spans="2:11">
      <c r="B112" s="151" t="s">
        <v>909</v>
      </c>
      <c r="C112" s="125">
        <v>4.5</v>
      </c>
      <c r="D112" s="125">
        <v>2.2999999999999998</v>
      </c>
      <c r="E112" s="125">
        <v>13.1</v>
      </c>
      <c r="F112" s="125">
        <v>0.7</v>
      </c>
      <c r="G112" s="125">
        <v>0.1</v>
      </c>
      <c r="H112" s="125">
        <v>0.2</v>
      </c>
      <c r="I112" s="125">
        <v>0.3</v>
      </c>
      <c r="J112" s="127">
        <f t="shared" si="15"/>
        <v>21.2</v>
      </c>
      <c r="K112" s="125"/>
    </row>
    <row r="113" spans="2:11">
      <c r="B113" s="143" t="s">
        <v>910</v>
      </c>
      <c r="C113" s="125">
        <v>0.9</v>
      </c>
      <c r="D113" s="125">
        <v>2.5</v>
      </c>
      <c r="E113" s="125">
        <v>15.7</v>
      </c>
      <c r="F113" s="125">
        <v>1.1000000000000001</v>
      </c>
      <c r="G113" s="125">
        <v>0.4</v>
      </c>
      <c r="H113" s="125">
        <v>0.3</v>
      </c>
      <c r="I113" s="125">
        <v>0.2</v>
      </c>
      <c r="J113" s="127">
        <f t="shared" si="15"/>
        <v>21.099999999999998</v>
      </c>
      <c r="K113" s="125"/>
    </row>
    <row r="114" spans="2:11">
      <c r="B114" s="151" t="s">
        <v>911</v>
      </c>
      <c r="C114" s="125">
        <v>14.3</v>
      </c>
      <c r="D114" s="125">
        <v>0</v>
      </c>
      <c r="E114" s="125">
        <v>3.7</v>
      </c>
      <c r="F114" s="125">
        <v>0.2</v>
      </c>
      <c r="G114" s="125">
        <v>0.1</v>
      </c>
      <c r="H114" s="125">
        <v>0.4</v>
      </c>
      <c r="I114" s="125">
        <v>0</v>
      </c>
      <c r="J114" s="127">
        <f t="shared" si="15"/>
        <v>18.7</v>
      </c>
    </row>
    <row r="115" spans="2:11">
      <c r="B115" s="160" t="s">
        <v>836</v>
      </c>
      <c r="C115" s="125">
        <v>3.7</v>
      </c>
      <c r="D115" s="125">
        <v>0</v>
      </c>
      <c r="E115" s="125">
        <v>10.4</v>
      </c>
      <c r="F115" s="125">
        <v>0.6</v>
      </c>
      <c r="G115" s="125">
        <v>0.1</v>
      </c>
      <c r="H115" s="125">
        <v>1.6</v>
      </c>
      <c r="I115" s="125">
        <v>0.1</v>
      </c>
      <c r="J115" s="127">
        <f t="shared" si="15"/>
        <v>16.500000000000004</v>
      </c>
    </row>
    <row r="116" spans="2:11">
      <c r="B116" s="144" t="s">
        <v>912</v>
      </c>
      <c r="C116" s="125">
        <v>0.2</v>
      </c>
      <c r="D116" s="125">
        <v>2.5</v>
      </c>
      <c r="E116" s="125">
        <v>8.4</v>
      </c>
      <c r="F116" s="125">
        <v>0</v>
      </c>
      <c r="G116" s="125">
        <v>0.2</v>
      </c>
      <c r="H116" s="125">
        <v>0.3</v>
      </c>
      <c r="I116" s="125">
        <v>0.2</v>
      </c>
      <c r="J116" s="127">
        <f t="shared" si="15"/>
        <v>11.8</v>
      </c>
    </row>
    <row r="117" spans="2:11">
      <c r="B117" s="125" t="s">
        <v>913</v>
      </c>
      <c r="C117" s="125">
        <v>3.1</v>
      </c>
      <c r="D117" s="125">
        <v>0</v>
      </c>
      <c r="E117" s="125">
        <v>2.1</v>
      </c>
      <c r="F117" s="125">
        <v>1.3</v>
      </c>
      <c r="G117" s="125">
        <v>0.2</v>
      </c>
      <c r="H117" s="125">
        <v>0.9</v>
      </c>
      <c r="I117" s="125">
        <v>0</v>
      </c>
      <c r="J117" s="127">
        <f t="shared" si="15"/>
        <v>7.6000000000000005</v>
      </c>
    </row>
    <row r="118" spans="2:11">
      <c r="B118" s="143" t="s">
        <v>914</v>
      </c>
      <c r="C118" s="125">
        <v>1.5</v>
      </c>
      <c r="D118" s="125">
        <v>2.9</v>
      </c>
      <c r="E118" s="125">
        <v>1.7</v>
      </c>
      <c r="F118" s="125">
        <v>0.3</v>
      </c>
      <c r="G118" s="125">
        <v>0.3</v>
      </c>
      <c r="H118" s="125">
        <v>0.3</v>
      </c>
      <c r="I118" s="125">
        <v>0.2</v>
      </c>
      <c r="J118" s="127">
        <f t="shared" si="15"/>
        <v>7.2</v>
      </c>
    </row>
    <row r="119" spans="2:11">
      <c r="B119" s="143" t="s">
        <v>915</v>
      </c>
      <c r="C119" s="125">
        <v>2.5</v>
      </c>
      <c r="D119" s="125">
        <v>1.8</v>
      </c>
      <c r="E119" s="125">
        <v>0.7</v>
      </c>
      <c r="F119" s="125">
        <v>0.4</v>
      </c>
      <c r="G119" s="125">
        <v>0.3</v>
      </c>
      <c r="H119" s="125">
        <v>0.2</v>
      </c>
      <c r="I119" s="125">
        <v>0.2</v>
      </c>
      <c r="J119" s="127">
        <f t="shared" si="15"/>
        <v>6.1000000000000005</v>
      </c>
    </row>
    <row r="120" spans="2:11">
      <c r="B120" s="125" t="s">
        <v>916</v>
      </c>
      <c r="C120" s="125">
        <v>-0.4</v>
      </c>
      <c r="D120" s="125">
        <v>0</v>
      </c>
      <c r="E120" s="125">
        <v>4.3</v>
      </c>
      <c r="F120" s="125">
        <v>0.7</v>
      </c>
      <c r="G120" s="125">
        <v>0.5</v>
      </c>
      <c r="H120" s="125">
        <v>0.9</v>
      </c>
      <c r="I120" s="125">
        <v>0</v>
      </c>
      <c r="J120" s="127">
        <f t="shared" si="15"/>
        <v>6</v>
      </c>
    </row>
    <row r="121" spans="2:11">
      <c r="B121" s="125" t="s">
        <v>917</v>
      </c>
      <c r="C121" s="125">
        <v>3.1</v>
      </c>
      <c r="D121" s="125">
        <v>0</v>
      </c>
      <c r="E121" s="125">
        <v>1.5</v>
      </c>
      <c r="F121" s="125">
        <v>0.3</v>
      </c>
      <c r="G121" s="125">
        <v>0.3</v>
      </c>
      <c r="H121" s="125">
        <v>0.8</v>
      </c>
      <c r="I121" s="125">
        <v>0</v>
      </c>
      <c r="J121" s="127">
        <f t="shared" si="15"/>
        <v>5.9999999999999991</v>
      </c>
    </row>
    <row r="122" spans="2:11">
      <c r="B122" s="144" t="s">
        <v>918</v>
      </c>
      <c r="C122" s="125">
        <v>0.5</v>
      </c>
      <c r="D122" s="125">
        <v>0.8</v>
      </c>
      <c r="E122" s="125">
        <v>3.6</v>
      </c>
      <c r="F122" s="125">
        <v>0</v>
      </c>
      <c r="G122" s="125">
        <v>0.1</v>
      </c>
      <c r="H122" s="125">
        <v>0.1</v>
      </c>
      <c r="I122" s="125">
        <v>0</v>
      </c>
      <c r="J122" s="127">
        <f t="shared" si="15"/>
        <v>5.0999999999999996</v>
      </c>
      <c r="K122" s="125"/>
    </row>
    <row r="123" spans="2:11">
      <c r="B123" s="155" t="s">
        <v>835</v>
      </c>
      <c r="C123" s="125">
        <v>0.7</v>
      </c>
      <c r="D123" s="125">
        <v>2.2000000000000002</v>
      </c>
      <c r="E123" s="125">
        <v>1.3</v>
      </c>
      <c r="F123" s="125">
        <v>0</v>
      </c>
      <c r="G123" s="125">
        <v>0.1</v>
      </c>
      <c r="H123" s="125">
        <v>0.2</v>
      </c>
      <c r="I123" s="125">
        <v>0</v>
      </c>
      <c r="J123" s="127">
        <f t="shared" si="15"/>
        <v>4.5</v>
      </c>
    </row>
    <row r="124" spans="2:11">
      <c r="B124" s="162" t="s">
        <v>848</v>
      </c>
      <c r="C124" s="125">
        <v>0</v>
      </c>
      <c r="D124" s="125">
        <v>0</v>
      </c>
      <c r="E124" s="125">
        <v>3.6</v>
      </c>
      <c r="F124" s="125">
        <v>0.1</v>
      </c>
      <c r="G124" s="125">
        <v>0.1</v>
      </c>
      <c r="H124" s="125">
        <v>0.1</v>
      </c>
      <c r="I124" s="125">
        <v>0.1</v>
      </c>
      <c r="J124" s="127">
        <f t="shared" si="15"/>
        <v>4</v>
      </c>
    </row>
    <row r="125" spans="2:11">
      <c r="B125" s="125" t="s">
        <v>919</v>
      </c>
      <c r="C125" s="125">
        <v>0.2</v>
      </c>
      <c r="D125" s="125">
        <v>0</v>
      </c>
      <c r="E125" s="125">
        <v>2.2999999999999998</v>
      </c>
      <c r="F125" s="125">
        <v>0.2</v>
      </c>
      <c r="G125" s="125">
        <v>0.2</v>
      </c>
      <c r="H125" s="125">
        <v>0.8</v>
      </c>
      <c r="I125" s="125">
        <v>0</v>
      </c>
      <c r="J125" s="127">
        <f t="shared" si="15"/>
        <v>3.7</v>
      </c>
    </row>
    <row r="126" spans="2:11">
      <c r="B126" s="125" t="s">
        <v>920</v>
      </c>
      <c r="C126" s="125">
        <v>0.1</v>
      </c>
      <c r="D126" s="125">
        <v>0</v>
      </c>
      <c r="E126" s="125">
        <v>2.1</v>
      </c>
      <c r="F126" s="125">
        <v>0.2</v>
      </c>
      <c r="G126" s="125">
        <v>0.2</v>
      </c>
      <c r="H126" s="125">
        <v>0.9</v>
      </c>
      <c r="I126" s="125">
        <v>0</v>
      </c>
      <c r="J126" s="127">
        <f t="shared" si="15"/>
        <v>3.5000000000000004</v>
      </c>
    </row>
    <row r="127" spans="2:11">
      <c r="B127" s="177" t="s">
        <v>851</v>
      </c>
      <c r="C127" s="125">
        <v>1</v>
      </c>
      <c r="D127" s="125">
        <v>0</v>
      </c>
      <c r="E127" s="125">
        <v>0.5</v>
      </c>
      <c r="F127" s="125">
        <v>0.8</v>
      </c>
      <c r="G127" s="125">
        <v>0.2</v>
      </c>
      <c r="H127" s="125">
        <v>0.2</v>
      </c>
      <c r="I127" s="125">
        <v>0.3</v>
      </c>
      <c r="J127" s="127">
        <f t="shared" si="15"/>
        <v>3</v>
      </c>
    </row>
    <row r="128" spans="2:11">
      <c r="B128" s="160" t="s">
        <v>921</v>
      </c>
      <c r="C128" s="125">
        <v>0.5</v>
      </c>
      <c r="D128" s="125">
        <v>0.2</v>
      </c>
      <c r="E128" s="125">
        <v>1.5</v>
      </c>
      <c r="F128" s="125">
        <v>0.1</v>
      </c>
      <c r="G128" s="125">
        <v>0.1</v>
      </c>
      <c r="H128" s="125">
        <v>0.1</v>
      </c>
      <c r="I128" s="125">
        <v>0.3</v>
      </c>
      <c r="J128" s="127">
        <f t="shared" si="15"/>
        <v>2.8000000000000003</v>
      </c>
    </row>
    <row r="129" spans="2:11">
      <c r="B129" s="125" t="s">
        <v>922</v>
      </c>
      <c r="C129" s="125">
        <v>1.2</v>
      </c>
      <c r="D129" s="125">
        <v>0</v>
      </c>
      <c r="E129" s="125">
        <v>0.5</v>
      </c>
      <c r="F129" s="125">
        <v>0</v>
      </c>
      <c r="G129" s="125">
        <v>0.8</v>
      </c>
      <c r="H129" s="125">
        <v>0.1</v>
      </c>
      <c r="I129" s="125">
        <v>0</v>
      </c>
      <c r="J129" s="127">
        <f t="shared" si="15"/>
        <v>2.6</v>
      </c>
    </row>
    <row r="130" spans="2:11">
      <c r="B130" s="125" t="s">
        <v>923</v>
      </c>
      <c r="C130" s="125">
        <v>0.4</v>
      </c>
      <c r="D130" s="125">
        <v>0</v>
      </c>
      <c r="E130" s="125">
        <v>1.4</v>
      </c>
      <c r="F130" s="125">
        <v>0.4</v>
      </c>
      <c r="G130" s="125">
        <v>0.1</v>
      </c>
      <c r="H130" s="125">
        <v>0.1</v>
      </c>
      <c r="I130" s="125">
        <v>0</v>
      </c>
      <c r="J130" s="127">
        <f t="shared" si="15"/>
        <v>2.4</v>
      </c>
      <c r="K130" s="125"/>
    </row>
    <row r="131" spans="2:11">
      <c r="B131" s="125" t="s">
        <v>924</v>
      </c>
      <c r="C131" s="125">
        <v>0</v>
      </c>
      <c r="D131" s="125">
        <v>0</v>
      </c>
      <c r="E131" s="125">
        <v>1.4</v>
      </c>
      <c r="F131" s="125">
        <v>0</v>
      </c>
      <c r="G131" s="125">
        <v>0.1</v>
      </c>
      <c r="H131" s="125">
        <v>0.1</v>
      </c>
      <c r="I131" s="125">
        <v>0</v>
      </c>
      <c r="J131" s="127">
        <f t="shared" si="15"/>
        <v>1.6</v>
      </c>
      <c r="K131" s="125"/>
    </row>
    <row r="132" spans="2:11">
      <c r="B132" s="157" t="s">
        <v>925</v>
      </c>
      <c r="C132" s="125">
        <v>0</v>
      </c>
      <c r="D132" s="125">
        <v>0</v>
      </c>
      <c r="E132" s="125">
        <v>1.1000000000000001</v>
      </c>
      <c r="F132" s="125">
        <v>0</v>
      </c>
      <c r="G132" s="125">
        <v>0.1</v>
      </c>
      <c r="H132" s="125">
        <v>0.4</v>
      </c>
      <c r="I132" s="125">
        <v>0</v>
      </c>
      <c r="J132" s="127">
        <f t="shared" si="15"/>
        <v>1.6</v>
      </c>
      <c r="K132" s="125"/>
    </row>
    <row r="133" spans="2:11">
      <c r="B133" s="162" t="s">
        <v>926</v>
      </c>
      <c r="C133" s="125">
        <v>0.1</v>
      </c>
      <c r="D133" s="125">
        <v>0</v>
      </c>
      <c r="E133" s="125">
        <v>0.8</v>
      </c>
      <c r="F133" s="125">
        <v>0.2</v>
      </c>
      <c r="G133" s="125">
        <v>0.1</v>
      </c>
      <c r="H133" s="125">
        <v>0.1</v>
      </c>
      <c r="I133" s="125">
        <v>0.1</v>
      </c>
      <c r="J133" s="127">
        <f t="shared" si="15"/>
        <v>1.4000000000000004</v>
      </c>
      <c r="K133" s="125"/>
    </row>
    <row r="134" spans="2:11">
      <c r="B134" s="142" t="s">
        <v>927</v>
      </c>
      <c r="C134" s="125">
        <v>0.4</v>
      </c>
      <c r="D134" s="125">
        <v>0</v>
      </c>
      <c r="E134" s="125">
        <v>0.7</v>
      </c>
      <c r="F134" s="125">
        <v>0</v>
      </c>
      <c r="G134" s="125">
        <v>0.2</v>
      </c>
      <c r="H134" s="125">
        <v>0.1</v>
      </c>
      <c r="I134" s="125">
        <v>0</v>
      </c>
      <c r="J134" s="127">
        <f t="shared" si="15"/>
        <v>1.4000000000000001</v>
      </c>
      <c r="K134" s="125"/>
    </row>
    <row r="135" spans="2:11">
      <c r="B135" s="125" t="s">
        <v>928</v>
      </c>
      <c r="C135" s="125">
        <v>0</v>
      </c>
      <c r="D135" s="125">
        <v>0</v>
      </c>
      <c r="E135" s="125">
        <v>0.5</v>
      </c>
      <c r="F135" s="125">
        <v>0.2</v>
      </c>
      <c r="G135" s="125">
        <v>0.6</v>
      </c>
      <c r="H135" s="125">
        <v>0.1</v>
      </c>
      <c r="I135" s="125">
        <v>0</v>
      </c>
      <c r="J135" s="127">
        <f t="shared" si="15"/>
        <v>1.4</v>
      </c>
      <c r="K135" s="125"/>
    </row>
    <row r="136" spans="2:11">
      <c r="B136" s="164" t="s">
        <v>929</v>
      </c>
      <c r="C136" s="125">
        <v>-0.1</v>
      </c>
      <c r="D136" s="125">
        <v>0</v>
      </c>
      <c r="E136" s="125">
        <v>0.6</v>
      </c>
      <c r="F136" s="125">
        <v>0.1</v>
      </c>
      <c r="G136" s="125">
        <v>0.1</v>
      </c>
      <c r="H136" s="125">
        <v>0.7</v>
      </c>
      <c r="I136" s="125">
        <v>0</v>
      </c>
      <c r="J136" s="127">
        <f t="shared" si="15"/>
        <v>1.4</v>
      </c>
      <c r="K136" s="125"/>
    </row>
    <row r="137" spans="2:11">
      <c r="B137" s="162" t="s">
        <v>930</v>
      </c>
      <c r="C137" s="125">
        <v>0.3</v>
      </c>
      <c r="D137" s="125">
        <v>0</v>
      </c>
      <c r="E137" s="125">
        <v>0.5</v>
      </c>
      <c r="F137" s="125">
        <v>0.1</v>
      </c>
      <c r="G137" s="125">
        <v>0.1</v>
      </c>
      <c r="H137" s="125">
        <v>0.1</v>
      </c>
      <c r="I137" s="125">
        <v>0</v>
      </c>
      <c r="J137" s="127">
        <f t="shared" si="15"/>
        <v>1.1000000000000001</v>
      </c>
      <c r="K137" s="125"/>
    </row>
    <row r="138" spans="2:11">
      <c r="B138" s="164" t="s">
        <v>931</v>
      </c>
      <c r="C138" s="125">
        <v>0</v>
      </c>
      <c r="D138" s="125">
        <v>0</v>
      </c>
      <c r="E138" s="125">
        <v>0.2</v>
      </c>
      <c r="F138" s="125">
        <v>0.1</v>
      </c>
      <c r="G138" s="125">
        <v>0</v>
      </c>
      <c r="H138" s="125">
        <v>0.5</v>
      </c>
      <c r="I138" s="125">
        <v>0.3</v>
      </c>
      <c r="J138" s="127">
        <f t="shared" si="15"/>
        <v>1.1000000000000001</v>
      </c>
      <c r="K138" s="125"/>
    </row>
    <row r="139" spans="2:11">
      <c r="B139" s="145" t="s">
        <v>932</v>
      </c>
      <c r="C139" s="125">
        <v>0</v>
      </c>
      <c r="D139" s="125">
        <v>0</v>
      </c>
      <c r="E139" s="125">
        <v>0.7</v>
      </c>
      <c r="F139" s="125">
        <v>0</v>
      </c>
      <c r="G139" s="125">
        <v>0.2</v>
      </c>
      <c r="H139" s="125">
        <v>0.2</v>
      </c>
      <c r="I139" s="125">
        <v>0</v>
      </c>
      <c r="J139" s="127">
        <f t="shared" si="15"/>
        <v>1.0999999999999999</v>
      </c>
      <c r="K139" s="125"/>
    </row>
    <row r="140" spans="2:11">
      <c r="B140" s="125" t="s">
        <v>933</v>
      </c>
      <c r="C140" s="125">
        <v>0.2</v>
      </c>
      <c r="D140" s="125">
        <v>0</v>
      </c>
      <c r="E140" s="125">
        <v>0.1</v>
      </c>
      <c r="F140" s="125">
        <v>0.2</v>
      </c>
      <c r="G140" s="125">
        <v>0.1</v>
      </c>
      <c r="H140" s="125">
        <v>0.1</v>
      </c>
      <c r="I140" s="125">
        <v>0.3</v>
      </c>
      <c r="J140" s="127">
        <f t="shared" si="15"/>
        <v>1</v>
      </c>
      <c r="K140" s="125"/>
    </row>
    <row r="141" spans="2:11">
      <c r="B141" s="125" t="s">
        <v>934</v>
      </c>
      <c r="C141" s="125">
        <v>0.6</v>
      </c>
      <c r="D141" s="125">
        <v>0</v>
      </c>
      <c r="E141" s="125">
        <v>0.2</v>
      </c>
      <c r="F141" s="125">
        <v>0</v>
      </c>
      <c r="G141" s="125">
        <v>0.1</v>
      </c>
      <c r="H141" s="125">
        <v>0</v>
      </c>
      <c r="I141" s="125">
        <v>0</v>
      </c>
      <c r="J141" s="127">
        <f t="shared" si="15"/>
        <v>0.9</v>
      </c>
      <c r="K141" s="125"/>
    </row>
    <row r="142" spans="2:11">
      <c r="B142" s="142" t="s">
        <v>935</v>
      </c>
      <c r="C142" s="125">
        <v>0</v>
      </c>
      <c r="D142" s="125">
        <v>0</v>
      </c>
      <c r="E142" s="125">
        <v>0.7</v>
      </c>
      <c r="F142" s="125">
        <v>0</v>
      </c>
      <c r="G142" s="125">
        <v>0.1</v>
      </c>
      <c r="H142" s="125">
        <v>0</v>
      </c>
      <c r="I142" s="125">
        <v>0</v>
      </c>
      <c r="J142" s="127">
        <f t="shared" si="15"/>
        <v>0.79999999999999993</v>
      </c>
      <c r="K142" s="125"/>
    </row>
    <row r="143" spans="2:11">
      <c r="B143" s="145" t="s">
        <v>936</v>
      </c>
      <c r="C143" s="125">
        <v>0</v>
      </c>
      <c r="D143" s="125">
        <v>0</v>
      </c>
      <c r="E143" s="125">
        <v>0.3</v>
      </c>
      <c r="F143" s="125">
        <v>0.1</v>
      </c>
      <c r="G143" s="125">
        <v>0.3</v>
      </c>
      <c r="H143" s="125">
        <v>0.1</v>
      </c>
      <c r="I143" s="125">
        <v>0</v>
      </c>
      <c r="J143" s="127">
        <f t="shared" si="15"/>
        <v>0.79999999999999993</v>
      </c>
      <c r="K143" s="125"/>
    </row>
    <row r="144" spans="2:11">
      <c r="B144" s="145" t="s">
        <v>937</v>
      </c>
      <c r="C144" s="125">
        <v>0.1</v>
      </c>
      <c r="D144" s="125">
        <v>0</v>
      </c>
      <c r="E144" s="125">
        <v>0.4</v>
      </c>
      <c r="F144" s="125">
        <v>0</v>
      </c>
      <c r="G144" s="125">
        <v>0.2</v>
      </c>
      <c r="H144" s="125">
        <v>0</v>
      </c>
      <c r="I144" s="125">
        <v>0</v>
      </c>
      <c r="J144" s="127">
        <f t="shared" si="15"/>
        <v>0.7</v>
      </c>
      <c r="K144" s="125"/>
    </row>
    <row r="145" spans="2:11">
      <c r="B145" s="142" t="s">
        <v>938</v>
      </c>
      <c r="C145" s="125">
        <v>0</v>
      </c>
      <c r="D145" s="125">
        <v>0</v>
      </c>
      <c r="E145" s="125">
        <v>0.2</v>
      </c>
      <c r="F145" s="125">
        <v>0.1</v>
      </c>
      <c r="G145" s="125">
        <v>0.2</v>
      </c>
      <c r="H145" s="125">
        <v>0</v>
      </c>
      <c r="I145" s="125">
        <v>0</v>
      </c>
      <c r="J145" s="127">
        <f t="shared" si="15"/>
        <v>0.5</v>
      </c>
      <c r="K145" s="125"/>
    </row>
    <row r="146" spans="2:11">
      <c r="B146" s="142" t="s">
        <v>939</v>
      </c>
      <c r="C146" s="125">
        <v>0</v>
      </c>
      <c r="D146" s="125">
        <v>0</v>
      </c>
      <c r="E146" s="125">
        <v>0.3</v>
      </c>
      <c r="F146" s="125">
        <v>0</v>
      </c>
      <c r="G146" s="125">
        <v>0.1</v>
      </c>
      <c r="H146" s="125">
        <v>0</v>
      </c>
      <c r="I146" s="125">
        <v>0</v>
      </c>
      <c r="J146" s="127">
        <f t="shared" si="15"/>
        <v>0.4</v>
      </c>
      <c r="K146" s="125"/>
    </row>
    <row r="147" spans="2:11">
      <c r="B147" s="142" t="s">
        <v>843</v>
      </c>
      <c r="C147" s="125">
        <v>0</v>
      </c>
      <c r="D147" s="125">
        <v>0</v>
      </c>
      <c r="E147" s="125">
        <v>0.2</v>
      </c>
      <c r="F147" s="125">
        <v>0</v>
      </c>
      <c r="G147" s="125">
        <v>0.1</v>
      </c>
      <c r="H147" s="125">
        <v>0</v>
      </c>
      <c r="I147" s="125">
        <v>0</v>
      </c>
      <c r="J147" s="127">
        <f t="shared" si="15"/>
        <v>0.30000000000000004</v>
      </c>
      <c r="K147" s="125"/>
    </row>
    <row r="148" spans="2:11">
      <c r="B148" s="142" t="s">
        <v>940</v>
      </c>
      <c r="C148" s="125">
        <v>0</v>
      </c>
      <c r="D148" s="125">
        <v>0</v>
      </c>
      <c r="E148" s="125">
        <v>0.2</v>
      </c>
      <c r="F148" s="125">
        <v>0</v>
      </c>
      <c r="G148" s="125">
        <v>0.1</v>
      </c>
      <c r="H148" s="125">
        <v>0</v>
      </c>
      <c r="I148" s="125">
        <v>0</v>
      </c>
      <c r="J148" s="127">
        <f t="shared" si="15"/>
        <v>0.30000000000000004</v>
      </c>
      <c r="K148" s="125"/>
    </row>
    <row r="149" spans="2:11">
      <c r="B149" s="142" t="s">
        <v>941</v>
      </c>
      <c r="C149" s="125">
        <v>0</v>
      </c>
      <c r="D149" s="125">
        <v>0</v>
      </c>
      <c r="E149" s="125">
        <v>0.2</v>
      </c>
      <c r="F149" s="125">
        <v>0</v>
      </c>
      <c r="G149" s="125">
        <v>0.1</v>
      </c>
      <c r="H149" s="125">
        <v>0</v>
      </c>
      <c r="I149" s="125">
        <v>0</v>
      </c>
      <c r="J149" s="127">
        <f t="shared" si="15"/>
        <v>0.30000000000000004</v>
      </c>
      <c r="K149" s="125"/>
    </row>
    <row r="150" spans="2:11">
      <c r="B150" s="145" t="s">
        <v>942</v>
      </c>
      <c r="C150" s="125">
        <v>0</v>
      </c>
      <c r="D150" s="125">
        <v>0</v>
      </c>
      <c r="E150" s="125">
        <v>0.2</v>
      </c>
      <c r="F150" s="125">
        <v>0</v>
      </c>
      <c r="G150" s="125">
        <v>0.1</v>
      </c>
      <c r="H150" s="125">
        <v>0</v>
      </c>
      <c r="I150" s="125">
        <v>0</v>
      </c>
      <c r="J150" s="127">
        <f t="shared" si="15"/>
        <v>0.30000000000000004</v>
      </c>
      <c r="K150" s="125"/>
    </row>
    <row r="151" spans="2:11">
      <c r="B151" s="145" t="s">
        <v>943</v>
      </c>
      <c r="C151" s="125">
        <v>-0.1</v>
      </c>
      <c r="D151" s="125">
        <v>0</v>
      </c>
      <c r="E151" s="125">
        <v>0.3</v>
      </c>
      <c r="F151" s="125">
        <v>0</v>
      </c>
      <c r="G151" s="125">
        <v>0.1</v>
      </c>
      <c r="H151" s="125">
        <v>0</v>
      </c>
      <c r="I151" s="125">
        <v>0</v>
      </c>
      <c r="J151" s="127">
        <f t="shared" si="15"/>
        <v>0.3</v>
      </c>
      <c r="K151" s="125"/>
    </row>
    <row r="152" spans="2:11">
      <c r="B152" s="142" t="s">
        <v>944</v>
      </c>
      <c r="C152" s="125">
        <v>-2.1</v>
      </c>
      <c r="D152" s="125">
        <v>0</v>
      </c>
      <c r="E152" s="125">
        <v>2.1</v>
      </c>
      <c r="F152" s="125">
        <v>0</v>
      </c>
      <c r="G152" s="125">
        <v>0.1</v>
      </c>
      <c r="H152" s="125">
        <v>0.1</v>
      </c>
      <c r="I152" s="125">
        <v>0</v>
      </c>
      <c r="J152" s="127">
        <f t="shared" si="15"/>
        <v>0.2</v>
      </c>
      <c r="K152" s="125"/>
    </row>
    <row r="191" spans="2:10" ht="21">
      <c r="B191" s="190" t="s">
        <v>945</v>
      </c>
      <c r="D191" s="21"/>
      <c r="J191"/>
    </row>
    <row r="192" spans="2:10">
      <c r="B192" s="21"/>
      <c r="D192" s="21"/>
      <c r="J192"/>
    </row>
    <row r="193" spans="2:10" s="128" customFormat="1" ht="52.5" customHeight="1">
      <c r="B193" s="129"/>
      <c r="C193" s="130" t="s">
        <v>946</v>
      </c>
      <c r="D193" s="130" t="s">
        <v>947</v>
      </c>
      <c r="E193" s="130" t="s">
        <v>948</v>
      </c>
      <c r="F193" s="131" t="s">
        <v>949</v>
      </c>
    </row>
    <row r="194" spans="2:10" s="128" customFormat="1" ht="12">
      <c r="B194" s="129" t="s">
        <v>950</v>
      </c>
      <c r="C194" s="132">
        <f>0.77*2+0.34+0.46+0.3+0.12+0.15+0.18+0.06+0.14</f>
        <v>3.2900000000000005</v>
      </c>
      <c r="D194" s="129">
        <v>0.04</v>
      </c>
      <c r="E194" s="133">
        <v>0.02</v>
      </c>
      <c r="F194" s="134">
        <f>SUM(C194:E194)</f>
        <v>3.3500000000000005</v>
      </c>
    </row>
    <row r="195" spans="2:10" s="128" customFormat="1" ht="12">
      <c r="B195" s="129" t="s">
        <v>382</v>
      </c>
      <c r="C195" s="132">
        <f>0.77+0.34+0.46+0.3+0.12+0.15+0.18+0.06+0.14</f>
        <v>2.5200000000000005</v>
      </c>
      <c r="D195" s="129">
        <v>0.04</v>
      </c>
      <c r="E195" s="133">
        <v>0.02</v>
      </c>
      <c r="F195" s="134">
        <f>SUM(C195:E195)</f>
        <v>2.5800000000000005</v>
      </c>
    </row>
    <row r="196" spans="2:10" s="128" customFormat="1" ht="12">
      <c r="B196" s="129" t="s">
        <v>951</v>
      </c>
      <c r="C196" s="132">
        <v>1.9</v>
      </c>
      <c r="D196" s="129">
        <v>0.04</v>
      </c>
      <c r="E196" s="133">
        <v>0.02</v>
      </c>
      <c r="F196" s="134">
        <f>SUM(C196:E196)</f>
        <v>1.96</v>
      </c>
    </row>
    <row r="197" spans="2:10" s="128" customFormat="1" ht="12">
      <c r="B197" s="129" t="s">
        <v>952</v>
      </c>
      <c r="C197" s="132">
        <v>1.7</v>
      </c>
      <c r="D197" s="129">
        <v>0.04</v>
      </c>
      <c r="E197" s="133">
        <v>0.02</v>
      </c>
      <c r="F197" s="134">
        <f>SUM(C197:E197)</f>
        <v>1.76</v>
      </c>
    </row>
    <row r="198" spans="2:10" s="128" customFormat="1" ht="12">
      <c r="B198" s="129" t="s">
        <v>953</v>
      </c>
      <c r="C198" s="132">
        <v>1.5</v>
      </c>
      <c r="D198" s="129">
        <v>0.04</v>
      </c>
      <c r="E198" s="133">
        <v>0.02</v>
      </c>
      <c r="F198" s="134">
        <f>SUM(C198:E198)</f>
        <v>1.56</v>
      </c>
    </row>
    <row r="199" spans="2:10">
      <c r="B199" s="21"/>
      <c r="D199" s="21"/>
      <c r="J199"/>
    </row>
    <row r="200" spans="2:10" ht="21">
      <c r="B200" s="190" t="s">
        <v>954</v>
      </c>
      <c r="D200" s="21"/>
      <c r="J200"/>
    </row>
    <row r="201" spans="2:10">
      <c r="B201" s="21"/>
      <c r="D201" s="21"/>
      <c r="J201"/>
    </row>
    <row r="202" spans="2:10" s="128" customFormat="1" ht="24">
      <c r="B202" s="300"/>
      <c r="C202" s="301"/>
      <c r="D202" s="130" t="s">
        <v>955</v>
      </c>
      <c r="E202" s="130" t="s">
        <v>956</v>
      </c>
      <c r="F202" s="130" t="s">
        <v>957</v>
      </c>
    </row>
    <row r="203" spans="2:10" s="128" customFormat="1" ht="12">
      <c r="B203" s="302" t="s">
        <v>958</v>
      </c>
      <c r="C203" s="302"/>
      <c r="D203" s="129">
        <v>0.4</v>
      </c>
      <c r="E203" s="133">
        <v>2.5</v>
      </c>
      <c r="F203" s="133">
        <f>D203/E203</f>
        <v>0.16</v>
      </c>
    </row>
    <row r="204" spans="2:10" s="128" customFormat="1" ht="12">
      <c r="B204" s="294" t="s">
        <v>959</v>
      </c>
      <c r="C204" s="294"/>
      <c r="D204" s="129">
        <v>0.9</v>
      </c>
      <c r="E204" s="133">
        <v>2.5</v>
      </c>
      <c r="F204" s="133">
        <f>D204/E204</f>
        <v>0.36</v>
      </c>
    </row>
    <row r="205" spans="2:10" s="128" customFormat="1" ht="12">
      <c r="B205" s="135"/>
      <c r="D205" s="135"/>
    </row>
    <row r="206" spans="2:10" s="128" customFormat="1" ht="12">
      <c r="B206" s="136" t="s">
        <v>960</v>
      </c>
      <c r="D206" s="135"/>
    </row>
    <row r="207" spans="2:10" s="128" customFormat="1" ht="12">
      <c r="B207" s="136" t="s">
        <v>961</v>
      </c>
      <c r="D207" s="135"/>
    </row>
    <row r="208" spans="2:10" s="128" customFormat="1" ht="12">
      <c r="B208" s="135"/>
      <c r="D208" s="135"/>
    </row>
    <row r="209" spans="2:10" s="128" customFormat="1" ht="24">
      <c r="B209" s="300"/>
      <c r="C209" s="303"/>
      <c r="D209" s="301"/>
      <c r="E209" s="131" t="s">
        <v>957</v>
      </c>
      <c r="F209" s="131" t="s">
        <v>962</v>
      </c>
    </row>
    <row r="210" spans="2:10" s="128" customFormat="1" ht="12">
      <c r="B210" s="294" t="s">
        <v>963</v>
      </c>
      <c r="C210" s="294"/>
      <c r="D210" s="294"/>
      <c r="E210" s="137">
        <f>F203</f>
        <v>0.16</v>
      </c>
      <c r="F210" s="138">
        <f>E210/$F$195</f>
        <v>6.2015503875968984E-2</v>
      </c>
    </row>
    <row r="211" spans="2:10" s="128" customFormat="1" ht="12">
      <c r="B211" s="294" t="s">
        <v>964</v>
      </c>
      <c r="C211" s="294"/>
      <c r="D211" s="294"/>
      <c r="E211" s="137">
        <f>AVERAGE(E210,E212)</f>
        <v>0.34</v>
      </c>
      <c r="F211" s="138">
        <f>E211/$F$195</f>
        <v>0.13178294573643409</v>
      </c>
    </row>
    <row r="212" spans="2:10" s="128" customFormat="1" ht="12">
      <c r="B212" s="294" t="s">
        <v>965</v>
      </c>
      <c r="C212" s="294"/>
      <c r="D212" s="294"/>
      <c r="E212" s="137">
        <f>F203+F204</f>
        <v>0.52</v>
      </c>
      <c r="F212" s="138">
        <f>E212/$F$195</f>
        <v>0.20155038759689919</v>
      </c>
    </row>
    <row r="213" spans="2:10" s="128" customFormat="1" ht="12">
      <c r="B213" s="135"/>
      <c r="D213" s="135"/>
    </row>
    <row r="214" spans="2:10" s="128" customFormat="1" ht="12">
      <c r="B214" s="136" t="s">
        <v>966</v>
      </c>
      <c r="D214" s="135"/>
    </row>
    <row r="215" spans="2:10">
      <c r="B215" s="136" t="s">
        <v>967</v>
      </c>
      <c r="D215" s="21"/>
      <c r="J215"/>
    </row>
    <row r="216" spans="2:10">
      <c r="B216" s="21"/>
      <c r="D216" s="21"/>
      <c r="J216"/>
    </row>
    <row r="217" spans="2:10">
      <c r="B217" s="21"/>
      <c r="D217" s="21"/>
      <c r="J217"/>
    </row>
    <row r="218" spans="2:10">
      <c r="B218" s="21"/>
      <c r="D218" s="21"/>
      <c r="J218"/>
    </row>
    <row r="219" spans="2:10">
      <c r="B219" s="21"/>
      <c r="D219" s="21"/>
      <c r="J219"/>
    </row>
    <row r="220" spans="2:10">
      <c r="B220" s="21"/>
      <c r="D220" s="21"/>
      <c r="J220"/>
    </row>
    <row r="221" spans="2:10">
      <c r="B221" s="21"/>
      <c r="D221" s="21"/>
      <c r="J221"/>
    </row>
    <row r="222" spans="2:10">
      <c r="B222" s="21"/>
      <c r="D222" s="21"/>
      <c r="J222"/>
    </row>
    <row r="223" spans="2:10">
      <c r="B223" s="21"/>
      <c r="D223" s="21"/>
      <c r="J223"/>
    </row>
    <row r="224" spans="2:10">
      <c r="B224" s="21"/>
      <c r="D224" s="21"/>
      <c r="J224"/>
    </row>
    <row r="225" spans="2:10">
      <c r="B225" s="21"/>
      <c r="D225" s="21"/>
      <c r="J225"/>
    </row>
    <row r="226" spans="2:10">
      <c r="B226" s="21"/>
      <c r="D226" s="21"/>
      <c r="J226"/>
    </row>
    <row r="227" spans="2:10">
      <c r="B227" s="21"/>
      <c r="D227" s="21"/>
      <c r="J227"/>
    </row>
    <row r="228" spans="2:10">
      <c r="B228" s="21"/>
      <c r="D228" s="21"/>
      <c r="J228"/>
    </row>
    <row r="229" spans="2:10">
      <c r="B229" s="21"/>
      <c r="D229" s="21"/>
      <c r="J229"/>
    </row>
    <row r="230" spans="2:10">
      <c r="B230" s="21"/>
      <c r="D230" s="21"/>
      <c r="J230"/>
    </row>
    <row r="231" spans="2:10">
      <c r="B231" s="21"/>
      <c r="D231" s="21"/>
      <c r="J231"/>
    </row>
    <row r="232" spans="2:10">
      <c r="B232" s="21"/>
      <c r="D232" s="21"/>
      <c r="J232"/>
    </row>
    <row r="233" spans="2:10">
      <c r="B233" s="21"/>
      <c r="D233" s="21"/>
      <c r="J233"/>
    </row>
    <row r="234" spans="2:10">
      <c r="B234" s="21"/>
      <c r="D234" s="21"/>
      <c r="J234"/>
    </row>
    <row r="235" spans="2:10">
      <c r="B235" s="21"/>
      <c r="D235" s="21"/>
      <c r="J235"/>
    </row>
    <row r="236" spans="2:10">
      <c r="B236" s="21"/>
      <c r="D236" s="21"/>
      <c r="J236"/>
    </row>
    <row r="237" spans="2:10">
      <c r="B237" s="21"/>
      <c r="D237" s="21"/>
      <c r="J237"/>
    </row>
  </sheetData>
  <autoFilter ref="B109:J109" xr:uid="{AC193041-2A1C-49B8-9966-C9D357BEC1B3}">
    <sortState xmlns:xlrd2="http://schemas.microsoft.com/office/spreadsheetml/2017/richdata2" ref="B110:J152">
      <sortCondition descending="1" ref="J109"/>
    </sortState>
  </autoFilter>
  <mergeCells count="23">
    <mergeCell ref="B211:D211"/>
    <mergeCell ref="C83:D83"/>
    <mergeCell ref="C75:D75"/>
    <mergeCell ref="F83:L83"/>
    <mergeCell ref="B212:D212"/>
    <mergeCell ref="B202:C202"/>
    <mergeCell ref="B203:C203"/>
    <mergeCell ref="B204:C204"/>
    <mergeCell ref="B209:D209"/>
    <mergeCell ref="B210:D210"/>
    <mergeCell ref="F79:L81"/>
    <mergeCell ref="F82:L82"/>
    <mergeCell ref="C76:D76"/>
    <mergeCell ref="C77:D77"/>
    <mergeCell ref="C78:D78"/>
    <mergeCell ref="C79:D79"/>
    <mergeCell ref="F75:L75"/>
    <mergeCell ref="C80:D80"/>
    <mergeCell ref="C81:D81"/>
    <mergeCell ref="C82:D82"/>
    <mergeCell ref="F76:L76"/>
    <mergeCell ref="F77:L77"/>
    <mergeCell ref="F78:L78"/>
  </mergeCells>
  <hyperlinks>
    <hyperlink ref="B214" r:id="rId1" xr:uid="{69D27E94-BB7E-48A3-AA7C-DB87F8309109}"/>
    <hyperlink ref="B215" r:id="rId2" xr:uid="{9487A5C2-05C8-4835-8C58-BFDADCCC552D}"/>
    <hyperlink ref="B207" r:id="rId3" location="/countries/840 " xr:uid="{1FFEA3A3-5A6F-4428-BE13-0F7756D35B2F}"/>
    <hyperlink ref="B206" r:id="rId4" display="http://shrinkthatfootprint.com/food-miles;" xr:uid="{54DB067E-A3DF-40FC-B7D3-2B7DF2E6C2B9}"/>
  </hyperlinks>
  <pageMargins left="0.7" right="0.7" top="0.75" bottom="0.75" header="0.3" footer="0.3"/>
  <pageSetup paperSize="9" orientation="portrait" r:id="rId5"/>
  <drawing r:id="rId6"/>
  <legacy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25E5-5C1D-4210-A1C4-F267F95E75EF}">
  <sheetPr>
    <tabColor theme="1"/>
  </sheetPr>
  <dimension ref="A1:M47"/>
  <sheetViews>
    <sheetView workbookViewId="0">
      <selection activeCell="P12" sqref="P12"/>
    </sheetView>
  </sheetViews>
  <sheetFormatPr defaultColWidth="8.81640625" defaultRowHeight="14.5"/>
  <cols>
    <col min="1" max="1" width="21" style="9" bestFit="1" customWidth="1"/>
    <col min="2" max="2" width="9.1796875" style="16"/>
    <col min="3" max="3" width="20.81640625" style="16" customWidth="1"/>
    <col min="4" max="4" width="52.453125" style="16" bestFit="1" customWidth="1"/>
    <col min="5" max="6" width="9.1796875" style="16"/>
    <col min="7" max="7" width="13.7265625" style="16" customWidth="1"/>
    <col min="8" max="8" width="10.26953125" style="16" customWidth="1"/>
    <col min="9" max="9" width="10.7265625" bestFit="1" customWidth="1"/>
    <col min="10" max="10" width="18.453125" bestFit="1" customWidth="1"/>
    <col min="11" max="11" width="12.7265625" bestFit="1" customWidth="1"/>
    <col min="12" max="12" width="19.26953125" bestFit="1" customWidth="1"/>
    <col min="13" max="13" width="12.81640625" bestFit="1" customWidth="1"/>
  </cols>
  <sheetData>
    <row r="1" spans="1:13" ht="17">
      <c r="A1" s="9" t="s">
        <v>390</v>
      </c>
      <c r="B1" s="9" t="s">
        <v>968</v>
      </c>
      <c r="C1" s="9" t="s">
        <v>461</v>
      </c>
      <c r="D1" s="9" t="s">
        <v>453</v>
      </c>
      <c r="E1" s="9" t="s">
        <v>969</v>
      </c>
      <c r="F1" s="9" t="s">
        <v>970</v>
      </c>
      <c r="G1" s="9" t="s">
        <v>971</v>
      </c>
      <c r="H1" s="9" t="s">
        <v>972</v>
      </c>
      <c r="I1" s="7" t="s">
        <v>705</v>
      </c>
      <c r="J1" s="9" t="s">
        <v>705</v>
      </c>
      <c r="K1" s="9" t="s">
        <v>705</v>
      </c>
      <c r="L1" s="9" t="s">
        <v>454</v>
      </c>
      <c r="M1" s="9" t="s">
        <v>508</v>
      </c>
    </row>
    <row r="2" spans="1:13" ht="17">
      <c r="A2" s="9" t="s">
        <v>391</v>
      </c>
      <c r="B2" s="9" t="s">
        <v>973</v>
      </c>
      <c r="C2" s="9">
        <v>0</v>
      </c>
      <c r="D2" s="9" t="s">
        <v>451</v>
      </c>
      <c r="E2" s="9" t="s">
        <v>974</v>
      </c>
      <c r="F2" s="9" t="s">
        <v>975</v>
      </c>
      <c r="G2" s="9" t="s">
        <v>976</v>
      </c>
      <c r="H2" s="9" t="s">
        <v>977</v>
      </c>
      <c r="I2" s="7" t="s">
        <v>722</v>
      </c>
      <c r="J2" s="9" t="s">
        <v>722</v>
      </c>
      <c r="K2" s="9" t="s">
        <v>712</v>
      </c>
      <c r="L2" s="9" t="s">
        <v>455</v>
      </c>
      <c r="M2" s="9" t="s">
        <v>509</v>
      </c>
    </row>
    <row r="3" spans="1:13">
      <c r="A3" s="9" t="s">
        <v>392</v>
      </c>
      <c r="B3" s="9"/>
      <c r="C3" s="9" t="s">
        <v>462</v>
      </c>
      <c r="D3" s="9" t="s">
        <v>452</v>
      </c>
      <c r="E3" s="9"/>
      <c r="F3" s="9"/>
      <c r="G3" s="9" t="s">
        <v>978</v>
      </c>
      <c r="H3" s="9" t="s">
        <v>979</v>
      </c>
      <c r="I3" s="7" t="s">
        <v>746</v>
      </c>
      <c r="J3" s="9" t="s">
        <v>746</v>
      </c>
      <c r="K3" s="9" t="s">
        <v>717</v>
      </c>
      <c r="L3" s="9" t="s">
        <v>456</v>
      </c>
    </row>
    <row r="4" spans="1:13">
      <c r="A4" s="9" t="s">
        <v>393</v>
      </c>
      <c r="B4" s="9"/>
      <c r="C4" s="9" t="s">
        <v>463</v>
      </c>
      <c r="E4" s="9"/>
      <c r="F4" s="9"/>
      <c r="G4" s="9" t="s">
        <v>980</v>
      </c>
      <c r="H4" s="9" t="s">
        <v>981</v>
      </c>
      <c r="I4" s="7"/>
      <c r="J4" s="9" t="s">
        <v>766</v>
      </c>
      <c r="K4" s="9" t="s">
        <v>722</v>
      </c>
      <c r="L4" s="9" t="s">
        <v>457</v>
      </c>
    </row>
    <row r="5" spans="1:13">
      <c r="A5" s="9" t="s">
        <v>394</v>
      </c>
      <c r="B5" s="9"/>
      <c r="C5" s="9" t="s">
        <v>464</v>
      </c>
      <c r="D5" s="9"/>
      <c r="E5" s="9"/>
      <c r="F5" s="9"/>
      <c r="G5" s="9"/>
      <c r="H5" s="9" t="s">
        <v>982</v>
      </c>
      <c r="I5" s="7"/>
      <c r="K5" s="9" t="s">
        <v>727</v>
      </c>
    </row>
    <row r="6" spans="1:13">
      <c r="A6" s="9" t="s">
        <v>395</v>
      </c>
      <c r="B6" s="9"/>
      <c r="C6" s="9" t="s">
        <v>465</v>
      </c>
      <c r="D6" s="9"/>
      <c r="E6" s="9"/>
      <c r="F6" s="9"/>
      <c r="G6" s="9"/>
      <c r="H6" s="9" t="s">
        <v>983</v>
      </c>
      <c r="I6" s="7"/>
    </row>
    <row r="7" spans="1:13">
      <c r="A7" s="9" t="s">
        <v>396</v>
      </c>
      <c r="B7" s="9"/>
      <c r="C7" s="9"/>
      <c r="D7" s="9"/>
      <c r="E7" s="9"/>
      <c r="F7" s="9"/>
      <c r="G7" s="9"/>
      <c r="H7" s="9"/>
      <c r="I7" s="7"/>
    </row>
    <row r="8" spans="1:13">
      <c r="A8" s="9" t="s">
        <v>397</v>
      </c>
      <c r="B8" s="9"/>
      <c r="C8" s="9"/>
      <c r="D8" s="9"/>
      <c r="E8" s="9"/>
      <c r="F8" s="9"/>
      <c r="G8" s="9"/>
      <c r="H8" s="9"/>
      <c r="I8" s="7"/>
    </row>
    <row r="9" spans="1:13">
      <c r="A9" s="9" t="s">
        <v>398</v>
      </c>
      <c r="B9" s="9"/>
      <c r="C9" s="9"/>
      <c r="D9" s="9"/>
      <c r="E9" s="9"/>
      <c r="F9" s="9"/>
      <c r="G9" s="9"/>
      <c r="H9" s="9"/>
      <c r="I9" s="7"/>
    </row>
    <row r="10" spans="1:13">
      <c r="A10" s="9" t="s">
        <v>399</v>
      </c>
      <c r="B10" s="9"/>
      <c r="C10" s="9"/>
      <c r="D10" s="9"/>
      <c r="E10" s="9"/>
      <c r="F10" s="9"/>
      <c r="G10" s="9"/>
      <c r="H10" s="9"/>
      <c r="I10" s="7"/>
    </row>
    <row r="11" spans="1:13">
      <c r="A11" s="9" t="s">
        <v>400</v>
      </c>
      <c r="B11" s="9"/>
      <c r="C11" s="9"/>
      <c r="D11" s="9"/>
      <c r="E11" s="9"/>
      <c r="F11" s="9"/>
      <c r="G11" s="9"/>
      <c r="H11" s="9"/>
      <c r="I11" s="7"/>
    </row>
    <row r="12" spans="1:13">
      <c r="A12" s="9" t="s">
        <v>401</v>
      </c>
      <c r="B12" s="9"/>
      <c r="C12" s="9"/>
      <c r="D12" s="9"/>
      <c r="I12" s="7"/>
    </row>
    <row r="13" spans="1:13">
      <c r="A13" s="9" t="s">
        <v>402</v>
      </c>
      <c r="B13" s="9"/>
      <c r="C13" s="9"/>
      <c r="D13" s="9"/>
      <c r="E13" s="9"/>
      <c r="F13" s="9"/>
      <c r="G13" s="9"/>
      <c r="H13" s="9"/>
      <c r="I13" s="7"/>
    </row>
    <row r="14" spans="1:13">
      <c r="A14" s="9" t="s">
        <v>403</v>
      </c>
      <c r="B14" s="9"/>
      <c r="C14" s="9"/>
      <c r="D14" s="9"/>
      <c r="E14" s="9"/>
      <c r="F14" s="9"/>
      <c r="G14" s="9"/>
      <c r="H14" s="9"/>
      <c r="I14" s="7"/>
    </row>
    <row r="15" spans="1:13">
      <c r="A15" s="9" t="s">
        <v>404</v>
      </c>
      <c r="B15" s="9"/>
      <c r="C15" s="9"/>
      <c r="D15" s="9"/>
      <c r="E15" s="9"/>
      <c r="F15" s="9"/>
      <c r="G15" s="9"/>
      <c r="H15" s="9"/>
      <c r="I15" s="7"/>
    </row>
    <row r="16" spans="1:13">
      <c r="A16" s="9" t="s">
        <v>405</v>
      </c>
      <c r="B16" s="9"/>
      <c r="C16" s="9"/>
      <c r="D16" s="9"/>
      <c r="E16" s="9"/>
      <c r="F16" s="9"/>
      <c r="G16" s="9"/>
      <c r="H16" s="9"/>
      <c r="I16" s="7"/>
    </row>
    <row r="17" spans="1:9">
      <c r="A17" s="9" t="s">
        <v>406</v>
      </c>
      <c r="B17" s="9"/>
      <c r="C17" s="9"/>
      <c r="D17" s="9"/>
      <c r="E17" s="9"/>
      <c r="F17" s="9"/>
      <c r="G17" s="9"/>
      <c r="H17" s="9"/>
      <c r="I17" s="7"/>
    </row>
    <row r="18" spans="1:9">
      <c r="A18" s="9" t="s">
        <v>407</v>
      </c>
      <c r="B18" s="9"/>
      <c r="C18" s="9"/>
      <c r="D18" s="9"/>
      <c r="E18" s="9"/>
      <c r="F18" s="9"/>
      <c r="G18" s="9"/>
      <c r="H18" s="9"/>
      <c r="I18" s="7"/>
    </row>
    <row r="19" spans="1:9">
      <c r="A19" s="9" t="s">
        <v>408</v>
      </c>
      <c r="B19" s="9"/>
      <c r="D19" s="9"/>
      <c r="E19" s="9"/>
      <c r="F19" s="9"/>
      <c r="G19" s="9"/>
      <c r="H19" s="9"/>
      <c r="I19" s="7"/>
    </row>
    <row r="20" spans="1:9">
      <c r="A20" s="9" t="s">
        <v>409</v>
      </c>
    </row>
    <row r="21" spans="1:9">
      <c r="A21" s="9" t="s">
        <v>410</v>
      </c>
    </row>
    <row r="22" spans="1:9">
      <c r="A22" s="9" t="s">
        <v>411</v>
      </c>
    </row>
    <row r="23" spans="1:9">
      <c r="A23" s="9" t="s">
        <v>412</v>
      </c>
    </row>
    <row r="24" spans="1:9">
      <c r="A24" s="9" t="s">
        <v>413</v>
      </c>
    </row>
    <row r="25" spans="1:9">
      <c r="A25" s="9" t="s">
        <v>414</v>
      </c>
    </row>
    <row r="26" spans="1:9">
      <c r="A26" s="9" t="s">
        <v>415</v>
      </c>
    </row>
    <row r="27" spans="1:9">
      <c r="A27" s="9" t="s">
        <v>416</v>
      </c>
    </row>
    <row r="28" spans="1:9">
      <c r="A28" s="9" t="s">
        <v>417</v>
      </c>
    </row>
    <row r="29" spans="1:9">
      <c r="A29" s="9" t="s">
        <v>418</v>
      </c>
    </row>
    <row r="30" spans="1:9">
      <c r="A30" s="9" t="s">
        <v>419</v>
      </c>
    </row>
    <row r="31" spans="1:9">
      <c r="A31" s="9" t="s">
        <v>420</v>
      </c>
    </row>
    <row r="32" spans="1:9">
      <c r="A32" s="9" t="s">
        <v>421</v>
      </c>
    </row>
    <row r="33" spans="1:1">
      <c r="A33" s="9" t="s">
        <v>422</v>
      </c>
    </row>
    <row r="34" spans="1:1">
      <c r="A34" s="9" t="s">
        <v>423</v>
      </c>
    </row>
    <row r="35" spans="1:1">
      <c r="A35" s="9" t="s">
        <v>424</v>
      </c>
    </row>
    <row r="36" spans="1:1">
      <c r="A36" s="9" t="s">
        <v>425</v>
      </c>
    </row>
    <row r="37" spans="1:1">
      <c r="A37" s="9" t="s">
        <v>426</v>
      </c>
    </row>
    <row r="38" spans="1:1">
      <c r="A38" s="9" t="s">
        <v>427</v>
      </c>
    </row>
    <row r="39" spans="1:1">
      <c r="A39" s="9" t="s">
        <v>428</v>
      </c>
    </row>
    <row r="40" spans="1:1">
      <c r="A40" s="9" t="s">
        <v>429</v>
      </c>
    </row>
    <row r="41" spans="1:1">
      <c r="A41" s="9" t="s">
        <v>430</v>
      </c>
    </row>
    <row r="42" spans="1:1">
      <c r="A42" s="9" t="s">
        <v>431</v>
      </c>
    </row>
    <row r="43" spans="1:1">
      <c r="A43" s="9" t="s">
        <v>432</v>
      </c>
    </row>
    <row r="44" spans="1:1">
      <c r="A44" s="9" t="s">
        <v>433</v>
      </c>
    </row>
    <row r="45" spans="1:1">
      <c r="A45" s="9" t="s">
        <v>434</v>
      </c>
    </row>
    <row r="46" spans="1:1">
      <c r="A46" s="9" t="s">
        <v>388</v>
      </c>
    </row>
    <row r="47" spans="1:1">
      <c r="A47" s="9" t="s">
        <v>435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85CA1-ECD2-45B0-B52D-52FCF1974A94}">
  <sheetPr>
    <tabColor theme="1"/>
  </sheetPr>
  <dimension ref="A7:K29"/>
  <sheetViews>
    <sheetView showGridLines="0" workbookViewId="0">
      <selection activeCell="P12" sqref="P12"/>
    </sheetView>
  </sheetViews>
  <sheetFormatPr defaultColWidth="8.81640625" defaultRowHeight="14.5"/>
  <cols>
    <col min="1" max="1" width="8.7265625" customWidth="1"/>
    <col min="2" max="3" width="0.7265625" customWidth="1"/>
  </cols>
  <sheetData>
    <row r="7" spans="2:4" ht="35.5">
      <c r="B7" s="3" t="s">
        <v>3</v>
      </c>
      <c r="C7" s="3"/>
    </row>
    <row r="8" spans="2:4" ht="25.5">
      <c r="C8" s="2" t="s">
        <v>3</v>
      </c>
    </row>
    <row r="9" spans="2:4" ht="17.25" customHeight="1">
      <c r="D9" s="2"/>
    </row>
    <row r="10" spans="2:4" ht="20">
      <c r="D10" s="4"/>
    </row>
    <row r="17" spans="1:11">
      <c r="A17" s="7"/>
      <c r="B17" s="7"/>
      <c r="C17" s="7"/>
      <c r="D17" s="7"/>
      <c r="E17" s="7"/>
      <c r="F17" s="7"/>
      <c r="G17" s="7"/>
      <c r="H17" s="7"/>
      <c r="I17" s="7"/>
      <c r="J17" s="7"/>
      <c r="K17" s="7"/>
    </row>
    <row r="18" spans="1:11" ht="20">
      <c r="A18" s="7"/>
      <c r="B18" s="7"/>
      <c r="C18" s="4" t="s">
        <v>984</v>
      </c>
      <c r="D18" s="7"/>
      <c r="E18" s="7"/>
      <c r="F18" s="7"/>
      <c r="G18" s="7"/>
      <c r="H18" s="7"/>
      <c r="I18" s="7"/>
      <c r="J18" s="7"/>
      <c r="K18" s="7"/>
    </row>
    <row r="19" spans="1:11">
      <c r="A19" s="7"/>
      <c r="B19" s="7"/>
      <c r="C19" s="7"/>
      <c r="D19" s="7"/>
      <c r="E19" s="7"/>
      <c r="F19" s="7"/>
      <c r="G19" s="7"/>
      <c r="H19" s="7"/>
      <c r="I19" s="7"/>
      <c r="J19" s="7"/>
      <c r="K19" s="7"/>
    </row>
    <row r="20" spans="1:11">
      <c r="A20" s="7"/>
      <c r="B20" s="7"/>
      <c r="C20" s="7"/>
      <c r="D20" s="7" t="s">
        <v>985</v>
      </c>
      <c r="E20" s="7"/>
      <c r="F20" s="7"/>
      <c r="G20" s="7"/>
      <c r="H20" s="7"/>
      <c r="I20" s="7"/>
      <c r="J20" s="7"/>
      <c r="K20" s="7"/>
    </row>
    <row r="21" spans="1:11">
      <c r="A21" s="7"/>
      <c r="B21" s="7"/>
      <c r="C21" s="7"/>
      <c r="D21" s="7" t="s">
        <v>986</v>
      </c>
      <c r="E21" s="7"/>
      <c r="F21" s="7"/>
      <c r="G21" s="7"/>
      <c r="H21" s="7"/>
      <c r="I21" s="7"/>
      <c r="J21" s="7"/>
      <c r="K21" s="7"/>
    </row>
    <row r="22" spans="1:11">
      <c r="A22" s="7"/>
      <c r="B22" s="7"/>
      <c r="C22" s="7"/>
      <c r="D22" s="7" t="s">
        <v>987</v>
      </c>
      <c r="E22" s="7"/>
      <c r="F22" s="7"/>
      <c r="G22" s="7"/>
      <c r="H22" s="7"/>
      <c r="I22" s="7"/>
      <c r="J22" s="7"/>
      <c r="K22" s="7"/>
    </row>
    <row r="23" spans="1:11">
      <c r="A23" s="7"/>
      <c r="B23" s="7"/>
      <c r="C23" s="7"/>
      <c r="D23" s="7" t="s">
        <v>988</v>
      </c>
      <c r="E23" s="7"/>
      <c r="F23" s="7"/>
      <c r="G23" s="7"/>
      <c r="H23" s="7"/>
      <c r="I23" s="7"/>
      <c r="J23" s="7"/>
      <c r="K23" s="7"/>
    </row>
    <row r="24" spans="1:11">
      <c r="A24" s="7"/>
      <c r="B24" s="7"/>
      <c r="C24" s="7"/>
      <c r="D24" s="7" t="s">
        <v>989</v>
      </c>
      <c r="E24" s="7"/>
      <c r="F24" s="7"/>
      <c r="G24" s="7"/>
      <c r="H24" s="7"/>
      <c r="I24" s="7"/>
      <c r="J24" s="7"/>
      <c r="K24" s="7"/>
    </row>
    <row r="25" spans="1:11">
      <c r="A25" s="7"/>
      <c r="B25" s="7"/>
      <c r="C25" s="7"/>
      <c r="D25" s="7"/>
      <c r="E25" s="7"/>
      <c r="F25" s="7"/>
      <c r="G25" s="7"/>
      <c r="H25" s="7"/>
      <c r="I25" s="7"/>
      <c r="J25" s="7"/>
      <c r="K25" s="7"/>
    </row>
    <row r="26" spans="1:11">
      <c r="A26" s="7"/>
      <c r="B26" s="7"/>
      <c r="C26" s="7"/>
      <c r="D26" s="8" t="s">
        <v>990</v>
      </c>
      <c r="E26" s="7"/>
      <c r="F26" s="7"/>
      <c r="G26" s="7"/>
      <c r="H26" s="7"/>
      <c r="I26" s="7"/>
      <c r="J26" s="7"/>
      <c r="K26" s="7"/>
    </row>
    <row r="27" spans="1:11">
      <c r="A27" s="7"/>
      <c r="B27" s="7"/>
      <c r="C27" s="7"/>
      <c r="D27" s="7"/>
      <c r="E27" s="7"/>
      <c r="F27" s="7"/>
      <c r="G27" s="7"/>
      <c r="H27" s="7"/>
      <c r="I27" s="7"/>
      <c r="J27" s="7"/>
      <c r="K27" s="7"/>
    </row>
    <row r="28" spans="1:11">
      <c r="A28" s="7"/>
      <c r="B28" s="7"/>
      <c r="C28" s="7"/>
      <c r="D28" s="7"/>
      <c r="E28" s="7"/>
      <c r="F28" s="7"/>
      <c r="G28" s="7"/>
      <c r="H28" s="7"/>
      <c r="I28" s="7"/>
      <c r="J28" s="7"/>
      <c r="K28" s="7"/>
    </row>
    <row r="29" spans="1:11">
      <c r="A29" s="7"/>
      <c r="B29" s="7"/>
      <c r="C29" s="7"/>
      <c r="D29" s="7"/>
      <c r="E29" s="7"/>
      <c r="F29" s="7"/>
      <c r="G29" s="7"/>
      <c r="H29" s="7"/>
      <c r="I29" s="7"/>
      <c r="J29" s="7"/>
      <c r="K29" s="7"/>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BFF0D-2F5C-432F-BF58-51A962A44C2F}">
  <dimension ref="A1"/>
  <sheetViews>
    <sheetView workbookViewId="0">
      <selection activeCell="G36" sqref="G36"/>
    </sheetView>
  </sheetViews>
  <sheetFormatPr defaultColWidth="8.81640625" defaultRowHeight="14.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82A01-5F50-4B9A-9A92-91875037CFCD}">
  <sheetPr>
    <pageSetUpPr fitToPage="1"/>
  </sheetPr>
  <dimension ref="A1:XFC31"/>
  <sheetViews>
    <sheetView showGridLines="0" showRowColHeaders="0" topLeftCell="A2" zoomScaleNormal="100" workbookViewId="0">
      <selection activeCell="O9" sqref="O9"/>
    </sheetView>
  </sheetViews>
  <sheetFormatPr defaultColWidth="0" defaultRowHeight="14.5" zeroHeight="1"/>
  <cols>
    <col min="1" max="1" width="8.7265625" customWidth="1"/>
    <col min="2" max="3" width="0.7265625" customWidth="1"/>
    <col min="4" max="14" width="9.1796875" customWidth="1"/>
    <col min="15" max="15" width="8.7265625" customWidth="1"/>
    <col min="16" max="16" width="7" customWidth="1"/>
    <col min="17" max="16383" width="9.1796875" hidden="1"/>
    <col min="16384" max="16384" width="14.7265625" customWidth="1"/>
  </cols>
  <sheetData>
    <row r="1" spans="2:4"/>
    <row r="2" spans="2:4"/>
    <row r="3" spans="2:4"/>
    <row r="4" spans="2:4"/>
    <row r="5" spans="2:4"/>
    <row r="6" spans="2:4"/>
    <row r="7" spans="2:4" ht="35.5">
      <c r="B7" s="3" t="s">
        <v>991</v>
      </c>
      <c r="C7" s="3"/>
    </row>
    <row r="8" spans="2:4" ht="25.5">
      <c r="C8" s="2" t="s">
        <v>3</v>
      </c>
    </row>
    <row r="9" spans="2:4" ht="17.25" customHeight="1">
      <c r="D9" s="2"/>
    </row>
    <row r="10" spans="2:4" ht="20">
      <c r="D10" s="4"/>
    </row>
    <row r="11" spans="2:4"/>
    <row r="12" spans="2:4"/>
    <row r="13" spans="2:4"/>
    <row r="14" spans="2:4"/>
    <row r="15" spans="2:4"/>
    <row r="16" spans="2:4"/>
    <row r="17" spans="1:16">
      <c r="A17" s="7"/>
      <c r="B17" s="7"/>
      <c r="C17" s="7"/>
      <c r="D17" s="7"/>
      <c r="E17" s="7"/>
      <c r="F17" s="7"/>
      <c r="G17" s="7"/>
      <c r="H17" s="7"/>
      <c r="I17" s="7"/>
      <c r="J17" s="7"/>
      <c r="K17" s="7"/>
    </row>
    <row r="18" spans="1:16" ht="20">
      <c r="A18" s="7"/>
      <c r="B18" s="7"/>
      <c r="C18" s="4" t="s">
        <v>984</v>
      </c>
      <c r="D18" s="7"/>
      <c r="E18" s="7"/>
      <c r="F18" s="7"/>
      <c r="G18" s="7"/>
      <c r="H18" s="7"/>
      <c r="I18" s="7"/>
      <c r="J18" s="7"/>
      <c r="K18" s="7"/>
    </row>
    <row r="19" spans="1:16" ht="8.5" customHeight="1">
      <c r="A19" s="7"/>
      <c r="B19" s="7"/>
      <c r="C19" s="7"/>
      <c r="D19" s="7"/>
      <c r="E19" s="7"/>
      <c r="F19" s="7"/>
      <c r="G19" s="7"/>
      <c r="H19" s="7"/>
      <c r="I19" s="7"/>
      <c r="J19" s="7"/>
      <c r="K19" s="7"/>
    </row>
    <row r="20" spans="1:16" ht="5.15" customHeight="1">
      <c r="A20" s="7"/>
      <c r="B20" s="7"/>
      <c r="C20" s="82"/>
      <c r="D20" s="82"/>
      <c r="E20" s="82"/>
      <c r="F20" s="82"/>
      <c r="G20" s="82"/>
      <c r="H20" s="82"/>
      <c r="I20" s="82"/>
      <c r="J20" s="82"/>
      <c r="K20" s="82"/>
      <c r="L20" s="83"/>
      <c r="M20" s="83"/>
      <c r="N20" s="83"/>
      <c r="O20" s="83"/>
      <c r="P20" s="83"/>
    </row>
    <row r="21" spans="1:16">
      <c r="A21" s="7"/>
      <c r="B21" s="7"/>
      <c r="C21" s="82"/>
      <c r="D21" s="82" t="s">
        <v>992</v>
      </c>
      <c r="E21" s="82"/>
      <c r="F21" s="82"/>
      <c r="G21" s="82"/>
      <c r="H21" s="82"/>
      <c r="I21" s="82"/>
      <c r="J21" s="82"/>
      <c r="K21" s="82"/>
      <c r="L21" s="83"/>
      <c r="M21" s="83"/>
      <c r="N21" s="83"/>
      <c r="O21" s="83"/>
      <c r="P21" s="83"/>
    </row>
    <row r="22" spans="1:16">
      <c r="A22" s="7"/>
      <c r="B22" s="7"/>
      <c r="C22" s="82"/>
      <c r="D22" s="82" t="s">
        <v>993</v>
      </c>
      <c r="E22" s="82"/>
      <c r="F22" s="82"/>
      <c r="G22" s="82"/>
      <c r="H22" s="82"/>
      <c r="I22" s="82"/>
      <c r="J22" s="82"/>
      <c r="K22" s="82"/>
      <c r="L22" s="83"/>
      <c r="M22" s="83"/>
      <c r="N22" s="83"/>
      <c r="O22" s="83"/>
      <c r="P22" s="83"/>
    </row>
    <row r="23" spans="1:16">
      <c r="A23" s="7"/>
      <c r="B23" s="7"/>
      <c r="C23" s="82"/>
      <c r="D23" s="82" t="s">
        <v>994</v>
      </c>
      <c r="E23" s="82"/>
      <c r="F23" s="82"/>
      <c r="G23" s="82"/>
      <c r="H23" s="82"/>
      <c r="I23" s="82"/>
      <c r="J23" s="82"/>
      <c r="K23" s="82"/>
      <c r="L23" s="83"/>
      <c r="M23" s="83"/>
      <c r="N23" s="83"/>
      <c r="O23" s="83"/>
      <c r="P23" s="83"/>
    </row>
    <row r="24" spans="1:16">
      <c r="A24" s="7"/>
      <c r="B24" s="7"/>
      <c r="C24" s="82"/>
      <c r="D24" s="82" t="s">
        <v>995</v>
      </c>
      <c r="E24" s="82"/>
      <c r="F24" s="82"/>
      <c r="G24" s="82"/>
      <c r="H24" s="82"/>
      <c r="I24" s="82"/>
      <c r="J24" s="82"/>
      <c r="K24" s="82"/>
      <c r="L24" s="83"/>
      <c r="M24" s="83"/>
      <c r="N24" s="83"/>
      <c r="O24" s="83"/>
      <c r="P24" s="83"/>
    </row>
    <row r="25" spans="1:16">
      <c r="A25" s="7"/>
      <c r="B25" s="7"/>
      <c r="C25" s="82"/>
      <c r="D25" s="82" t="s">
        <v>989</v>
      </c>
      <c r="E25" s="82"/>
      <c r="F25" s="82"/>
      <c r="G25" s="82"/>
      <c r="H25" s="82"/>
      <c r="I25" s="82"/>
      <c r="J25" s="82"/>
      <c r="K25" s="82"/>
      <c r="L25" s="83"/>
      <c r="M25" s="83"/>
      <c r="N25" s="83"/>
      <c r="O25" s="83"/>
      <c r="P25" s="83"/>
    </row>
    <row r="26" spans="1:16" ht="6.65" customHeight="1">
      <c r="A26" s="7"/>
      <c r="B26" s="7"/>
      <c r="C26" s="82"/>
      <c r="D26" s="82"/>
      <c r="E26" s="82"/>
      <c r="F26" s="82"/>
      <c r="G26" s="82"/>
      <c r="H26" s="82"/>
      <c r="I26" s="82"/>
      <c r="J26" s="82"/>
      <c r="K26" s="82"/>
      <c r="L26" s="83"/>
      <c r="M26" s="83"/>
      <c r="N26" s="83"/>
      <c r="O26" s="83"/>
      <c r="P26" s="83"/>
    </row>
    <row r="27" spans="1:16" ht="9" customHeight="1">
      <c r="A27" s="7"/>
      <c r="B27" s="7"/>
      <c r="C27" s="7"/>
      <c r="D27" s="7"/>
      <c r="E27" s="7"/>
      <c r="F27" s="7"/>
      <c r="G27" s="7"/>
      <c r="H27" s="7"/>
      <c r="I27" s="7"/>
      <c r="J27" s="7"/>
      <c r="K27" s="7"/>
    </row>
    <row r="28" spans="1:16">
      <c r="A28" s="7"/>
      <c r="B28" s="7"/>
      <c r="C28" s="7"/>
      <c r="D28" s="81" t="s">
        <v>996</v>
      </c>
      <c r="E28" s="7"/>
      <c r="F28" s="7"/>
      <c r="G28" s="7"/>
      <c r="H28" s="7"/>
      <c r="I28" s="7"/>
      <c r="J28" s="7"/>
      <c r="K28" s="7"/>
    </row>
    <row r="29" spans="1:16" ht="23.25" customHeight="1">
      <c r="A29" s="7"/>
      <c r="B29" s="7"/>
      <c r="C29" s="7"/>
      <c r="D29" s="7"/>
      <c r="E29" s="7"/>
      <c r="F29" s="7"/>
      <c r="G29" s="7"/>
      <c r="H29" s="7"/>
      <c r="I29" s="7"/>
      <c r="J29" s="7"/>
      <c r="K29" s="7"/>
    </row>
    <row r="30" spans="1:16" hidden="1">
      <c r="A30" s="7"/>
      <c r="B30" s="7"/>
      <c r="C30" s="7"/>
      <c r="D30" s="7"/>
      <c r="E30" s="7"/>
      <c r="F30" s="7"/>
      <c r="G30" s="7"/>
      <c r="H30" s="7"/>
      <c r="I30" s="7"/>
      <c r="J30" s="7"/>
      <c r="K30" s="7"/>
    </row>
    <row r="31" spans="1:16" hidden="1">
      <c r="A31" s="7"/>
      <c r="B31" s="7"/>
      <c r="C31" s="7"/>
      <c r="D31" s="7"/>
      <c r="E31" s="7"/>
      <c r="F31" s="7"/>
      <c r="G31" s="7"/>
      <c r="H31" s="7"/>
      <c r="I31" s="7"/>
      <c r="J31" s="7"/>
      <c r="K31" s="7"/>
    </row>
  </sheetData>
  <sheetProtection sheet="1" objects="1" scenarios="1" selectLockedCells="1"/>
  <pageMargins left="0.7" right="0.7" top="0.75" bottom="0.75" header="0.3" footer="0.3"/>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7459759D8B4FB4588A10A6DF2778A7B" ma:contentTypeVersion="10" ma:contentTypeDescription="Create a new document." ma:contentTypeScope="" ma:versionID="1333f336fbd807d3806b8e45014c0217">
  <xsd:schema xmlns:xsd="http://www.w3.org/2001/XMLSchema" xmlns:xs="http://www.w3.org/2001/XMLSchema" xmlns:p="http://schemas.microsoft.com/office/2006/metadata/properties" xmlns:ns2="f8dad92a-e2e9-4df1-937f-9a0cb900ab9e" xmlns:ns3="76ad91ae-e47d-4e29-a898-590470088b6c" targetNamespace="http://schemas.microsoft.com/office/2006/metadata/properties" ma:root="true" ma:fieldsID="587025dfb8a6e8fd8746f5661abe9a46" ns2:_="" ns3:_="">
    <xsd:import namespace="f8dad92a-e2e9-4df1-937f-9a0cb900ab9e"/>
    <xsd:import namespace="76ad91ae-e47d-4e29-a898-590470088b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dad92a-e2e9-4df1-937f-9a0cb900ab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ad91ae-e47d-4e29-a898-590470088b6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EA462A-A86E-4D71-863F-5537C0385EF6}">
  <ds:schemaRefs>
    <ds:schemaRef ds:uri="http://schemas.microsoft.com/sharepoint/v3/contenttype/forms"/>
  </ds:schemaRefs>
</ds:datastoreItem>
</file>

<file path=customXml/itemProps2.xml><?xml version="1.0" encoding="utf-8"?>
<ds:datastoreItem xmlns:ds="http://schemas.openxmlformats.org/officeDocument/2006/customXml" ds:itemID="{3C2FDE3F-116C-43FC-AC14-F49300C6A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dad92a-e2e9-4df1-937f-9a0cb900ab9e"/>
    <ds:schemaRef ds:uri="76ad91ae-e47d-4e29-a898-590470088b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9D4988-3709-47DF-A816-CB4F52AE7A9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6b902693-1074-40aa-9e21-d89446a2ebb5}" enabled="0" method="" siteId="{6b902693-1074-40aa-9e21-d89446a2ebb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addressing emission sources</vt:lpstr>
      <vt:lpstr>meth statement</vt:lpstr>
      <vt:lpstr>emission factors</vt:lpstr>
      <vt:lpstr>footprint calculation</vt:lpstr>
      <vt:lpstr>meal, diet and food source </vt:lpstr>
      <vt:lpstr>lists</vt:lpstr>
      <vt:lpstr>template</vt:lpstr>
      <vt:lpstr>&gt;&gt;&gt;</vt:lpstr>
      <vt:lpstr>welcome screen</vt:lpstr>
      <vt:lpstr>enter data</vt:lpstr>
      <vt:lpstr>footprint result</vt:lpstr>
      <vt:lpstr>local travel scenarios</vt:lpstr>
      <vt:lpstr>i. air travel</vt:lpstr>
      <vt:lpstr>i. iata codes and coordinates</vt:lpstr>
      <vt:lpstr>ii. car travel</vt:lpstr>
      <vt:lpstr>iii. train travel</vt:lpstr>
      <vt:lpstr>iv. coach travel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Miller, Adam</dc:creator>
  <cp:keywords/>
  <dc:description/>
  <cp:lastModifiedBy>Sarvarian, Arman Dr (School of Law)</cp:lastModifiedBy>
  <cp:revision/>
  <dcterms:created xsi:type="dcterms:W3CDTF">2019-12-05T13:14:12Z</dcterms:created>
  <dcterms:modified xsi:type="dcterms:W3CDTF">2022-05-07T15:43:46Z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f4a9-87bd-4dbf-a36c-1db5158e5def_Enabled">
    <vt:lpwstr>True</vt:lpwstr>
  </property>
  <property fmtid="{D5CDD505-2E9C-101B-9397-08002B2CF9AE}" pid="3" name="MSIP_Label_569bf4a9-87bd-4dbf-a36c-1db5158e5def_SiteId">
    <vt:lpwstr>ea80952e-a476-42d4-aaf4-5457852b0f7e</vt:lpwstr>
  </property>
  <property fmtid="{D5CDD505-2E9C-101B-9397-08002B2CF9AE}" pid="4" name="MSIP_Label_569bf4a9-87bd-4dbf-a36c-1db5158e5def_Owner">
    <vt:lpwstr>Adam.Miller@uk.bp.com</vt:lpwstr>
  </property>
  <property fmtid="{D5CDD505-2E9C-101B-9397-08002B2CF9AE}" pid="5" name="MSIP_Label_569bf4a9-87bd-4dbf-a36c-1db5158e5def_SetDate">
    <vt:lpwstr>2019-12-05T14:00:39.0327209Z</vt:lpwstr>
  </property>
  <property fmtid="{D5CDD505-2E9C-101B-9397-08002B2CF9AE}" pid="6" name="MSIP_Label_569bf4a9-87bd-4dbf-a36c-1db5158e5def_Name">
    <vt:lpwstr>General</vt:lpwstr>
  </property>
  <property fmtid="{D5CDD505-2E9C-101B-9397-08002B2CF9AE}" pid="7" name="MSIP_Label_569bf4a9-87bd-4dbf-a36c-1db5158e5def_Application">
    <vt:lpwstr>Microsoft Azure Information Protection</vt:lpwstr>
  </property>
  <property fmtid="{D5CDD505-2E9C-101B-9397-08002B2CF9AE}" pid="8" name="MSIP_Label_569bf4a9-87bd-4dbf-a36c-1db5158e5def_ActionId">
    <vt:lpwstr>c397f47b-b8af-461b-b4bb-88b8d3baa407</vt:lpwstr>
  </property>
  <property fmtid="{D5CDD505-2E9C-101B-9397-08002B2CF9AE}" pid="9" name="MSIP_Label_569bf4a9-87bd-4dbf-a36c-1db5158e5def_Extended_MSFT_Method">
    <vt:lpwstr>Manual</vt:lpwstr>
  </property>
  <property fmtid="{D5CDD505-2E9C-101B-9397-08002B2CF9AE}" pid="10" name="Sensitivity">
    <vt:lpwstr>General</vt:lpwstr>
  </property>
  <property fmtid="{D5CDD505-2E9C-101B-9397-08002B2CF9AE}" pid="11" name="ContentTypeId">
    <vt:lpwstr>0x01010057459759D8B4FB4588A10A6DF2778A7B</vt:lpwstr>
  </property>
</Properties>
</file>